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verotus-my.sharepoint.com/personal/jyrki_einio_vero_fi/Documents/M-Levy 2026/Ennakkotiedot vv2025/Julkaistu/"/>
    </mc:Choice>
  </mc:AlternateContent>
  <xr:revisionPtr revIDLastSave="0" documentId="8_{39B5DE23-7220-4DEE-B5EF-892B68D68E2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25 15.6. su" sheetId="6864" r:id="rId1"/>
    <sheet name="2025 15.6 sv" sheetId="6865" r:id="rId2"/>
    <sheet name="2024 su" sheetId="6862" r:id="rId3"/>
    <sheet name="2024 sv" sheetId="6863" r:id="rId4"/>
    <sheet name="2023 su" sheetId="6850" r:id="rId5"/>
    <sheet name="2023 sv" sheetId="6851" r:id="rId6"/>
    <sheet name="2022 su" sheetId="6834" r:id="rId7"/>
    <sheet name="2022 sv" sheetId="6835" r:id="rId8"/>
    <sheet name="2021 su" sheetId="6822" r:id="rId9"/>
    <sheet name="2021 sv" sheetId="6823" r:id="rId10"/>
    <sheet name="2020 su" sheetId="6808" r:id="rId11"/>
    <sheet name="2020 sv" sheetId="6809" r:id="rId12"/>
    <sheet name="2019 su" sheetId="6794" r:id="rId13"/>
    <sheet name="2019 sv" sheetId="6795" r:id="rId14"/>
    <sheet name="2018" sheetId="6776" r:id="rId15"/>
    <sheet name="2018 SV" sheetId="6777" r:id="rId16"/>
    <sheet name="2017" sheetId="6766" r:id="rId17"/>
    <sheet name="2016" sheetId="6756" r:id="rId18"/>
    <sheet name="2015" sheetId="6747" r:id="rId19"/>
    <sheet name="2014" sheetId="6738" r:id="rId20"/>
    <sheet name="2013" sheetId="6723" r:id="rId21"/>
    <sheet name="2012" sheetId="6712" r:id="rId22"/>
    <sheet name="2011" sheetId="6702" r:id="rId23"/>
    <sheet name="2010" sheetId="6692" r:id="rId24"/>
    <sheet name="2009" sheetId="6684" r:id="rId25"/>
    <sheet name="2008" sheetId="6673" r:id="rId26"/>
    <sheet name="2007" sheetId="6664" r:id="rId27"/>
    <sheet name="2006" sheetId="200" r:id="rId28"/>
    <sheet name="2005" sheetId="6660" r:id="rId29"/>
    <sheet name="2004" sheetId="196" r:id="rId30"/>
    <sheet name="2004(vanha malli)" sheetId="16" r:id="rId31"/>
    <sheet name="2018 13.10." sheetId="6774" r:id="rId32"/>
    <sheet name="2018 SV 13.10." sheetId="6775" r:id="rId33"/>
    <sheet name="2018 29.9." sheetId="6772" r:id="rId34"/>
    <sheet name="2018 SV 29.9." sheetId="6773" r:id="rId35"/>
    <sheet name="2018 7.9." sheetId="6770" r:id="rId36"/>
    <sheet name="2018 SV 7.9." sheetId="6771" r:id="rId37"/>
    <sheet name="2018 19.8." sheetId="6768" r:id="rId38"/>
    <sheet name="2018 SV 19.8." sheetId="6769" r:id="rId3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6865" l="1"/>
  <c r="G15" i="6865"/>
  <c r="F15" i="6865"/>
  <c r="E15" i="6865"/>
  <c r="D15" i="6865"/>
  <c r="C15" i="6865"/>
  <c r="B15" i="6865"/>
  <c r="G14" i="6865"/>
  <c r="F14" i="6865"/>
  <c r="E14" i="6865"/>
  <c r="D14" i="6865"/>
  <c r="C14" i="6865"/>
  <c r="G13" i="6865"/>
  <c r="F13" i="6865"/>
  <c r="E13" i="6865"/>
  <c r="D13" i="6865"/>
  <c r="C13" i="6865"/>
  <c r="B13" i="6865"/>
  <c r="G12" i="6865"/>
  <c r="F12" i="6865"/>
  <c r="E12" i="6865"/>
  <c r="D12" i="6865"/>
  <c r="C12" i="6865"/>
  <c r="G11" i="6865"/>
  <c r="F11" i="6865"/>
  <c r="E11" i="6865"/>
  <c r="D11" i="6865"/>
  <c r="C11" i="6865"/>
  <c r="B11" i="6865"/>
  <c r="G10" i="6865"/>
  <c r="F10" i="6865"/>
  <c r="E10" i="6865"/>
  <c r="D10" i="6865"/>
  <c r="C10" i="6865"/>
  <c r="G9" i="6865"/>
  <c r="F9" i="6865"/>
  <c r="E9" i="6865"/>
  <c r="D9" i="6865"/>
  <c r="C9" i="6865"/>
  <c r="B9" i="6865"/>
  <c r="G8" i="6865"/>
  <c r="F8" i="6865"/>
  <c r="E8" i="6865"/>
  <c r="D8" i="6865"/>
  <c r="C8" i="6865"/>
  <c r="B8" i="6865"/>
  <c r="G7" i="6865"/>
  <c r="F7" i="6865"/>
  <c r="E7" i="6865"/>
  <c r="D7" i="6865"/>
  <c r="C7" i="6865"/>
  <c r="B7" i="6865"/>
  <c r="G6" i="6865"/>
  <c r="F6" i="6865"/>
  <c r="E6" i="6865"/>
  <c r="D6" i="6865"/>
  <c r="C6" i="6865"/>
  <c r="B6" i="6865"/>
  <c r="G3" i="6865"/>
  <c r="G2" i="6865"/>
  <c r="B16" i="6863"/>
  <c r="G15" i="6863"/>
  <c r="F15" i="6863"/>
  <c r="E15" i="6863"/>
  <c r="D15" i="6863"/>
  <c r="C15" i="6863"/>
  <c r="B15" i="6863"/>
  <c r="G14" i="6863"/>
  <c r="F14" i="6863"/>
  <c r="E14" i="6863"/>
  <c r="D14" i="6863"/>
  <c r="C14" i="6863"/>
  <c r="G13" i="6863"/>
  <c r="F13" i="6863"/>
  <c r="E13" i="6863"/>
  <c r="D13" i="6863"/>
  <c r="C13" i="6863"/>
  <c r="B13" i="6863"/>
  <c r="G12" i="6863"/>
  <c r="F12" i="6863"/>
  <c r="E12" i="6863"/>
  <c r="D12" i="6863"/>
  <c r="C12" i="6863"/>
  <c r="G11" i="6863"/>
  <c r="F11" i="6863"/>
  <c r="E11" i="6863"/>
  <c r="D11" i="6863"/>
  <c r="C11" i="6863"/>
  <c r="B11" i="6863"/>
  <c r="G10" i="6863"/>
  <c r="F10" i="6863"/>
  <c r="E10" i="6863"/>
  <c r="D10" i="6863"/>
  <c r="C10" i="6863"/>
  <c r="G9" i="6863"/>
  <c r="F9" i="6863"/>
  <c r="E9" i="6863"/>
  <c r="D9" i="6863"/>
  <c r="C9" i="6863"/>
  <c r="B9" i="6863"/>
  <c r="G8" i="6863"/>
  <c r="F8" i="6863"/>
  <c r="E8" i="6863"/>
  <c r="D8" i="6863"/>
  <c r="C8" i="6863"/>
  <c r="B8" i="6863"/>
  <c r="G7" i="6863"/>
  <c r="F7" i="6863"/>
  <c r="E7" i="6863"/>
  <c r="D7" i="6863"/>
  <c r="C7" i="6863"/>
  <c r="B7" i="6863"/>
  <c r="G6" i="6863"/>
  <c r="F6" i="6863"/>
  <c r="E6" i="6863"/>
  <c r="D6" i="6863"/>
  <c r="C6" i="6863"/>
  <c r="B6" i="6863"/>
  <c r="G3" i="6863"/>
  <c r="G2" i="6863"/>
  <c r="B16" i="6851"/>
  <c r="G15" i="6851"/>
  <c r="F15" i="6851"/>
  <c r="E15" i="6851"/>
  <c r="D15" i="6851"/>
  <c r="C15" i="6851"/>
  <c r="B15" i="6851"/>
  <c r="G14" i="6851"/>
  <c r="F14" i="6851"/>
  <c r="E14" i="6851"/>
  <c r="D14" i="6851"/>
  <c r="C14" i="6851"/>
  <c r="G13" i="6851"/>
  <c r="F13" i="6851"/>
  <c r="E13" i="6851"/>
  <c r="D13" i="6851"/>
  <c r="C13" i="6851"/>
  <c r="B13" i="6851"/>
  <c r="G12" i="6851"/>
  <c r="F12" i="6851"/>
  <c r="E12" i="6851"/>
  <c r="D12" i="6851"/>
  <c r="C12" i="6851"/>
  <c r="G11" i="6851"/>
  <c r="F11" i="6851"/>
  <c r="E11" i="6851"/>
  <c r="D11" i="6851"/>
  <c r="C11" i="6851"/>
  <c r="B11" i="6851"/>
  <c r="G10" i="6851"/>
  <c r="F10" i="6851"/>
  <c r="E10" i="6851"/>
  <c r="D10" i="6851"/>
  <c r="C10" i="6851"/>
  <c r="G9" i="6851"/>
  <c r="F9" i="6851"/>
  <c r="E9" i="6851"/>
  <c r="D9" i="6851"/>
  <c r="C9" i="6851"/>
  <c r="B9" i="6851"/>
  <c r="G8" i="6851"/>
  <c r="F8" i="6851"/>
  <c r="E8" i="6851"/>
  <c r="D8" i="6851"/>
  <c r="C8" i="6851"/>
  <c r="B8" i="6851"/>
  <c r="G7" i="6851"/>
  <c r="F7" i="6851"/>
  <c r="E7" i="6851"/>
  <c r="D7" i="6851"/>
  <c r="C7" i="6851"/>
  <c r="B7" i="6851"/>
  <c r="G6" i="6851"/>
  <c r="F6" i="6851"/>
  <c r="E6" i="6851"/>
  <c r="D6" i="6851"/>
  <c r="C6" i="6851"/>
  <c r="B6" i="6851"/>
  <c r="G3" i="6851"/>
  <c r="G2" i="6851"/>
  <c r="B16" i="6835"/>
  <c r="G15" i="6835"/>
  <c r="F15" i="6835"/>
  <c r="E15" i="6835"/>
  <c r="D15" i="6835"/>
  <c r="C15" i="6835"/>
  <c r="B15" i="6835"/>
  <c r="G14" i="6835"/>
  <c r="F14" i="6835"/>
  <c r="E14" i="6835"/>
  <c r="D14" i="6835"/>
  <c r="C14" i="6835"/>
  <c r="G13" i="6835"/>
  <c r="F13" i="6835"/>
  <c r="E13" i="6835"/>
  <c r="D13" i="6835"/>
  <c r="C13" i="6835"/>
  <c r="B13" i="6835"/>
  <c r="G12" i="6835"/>
  <c r="F12" i="6835"/>
  <c r="E12" i="6835"/>
  <c r="D12" i="6835"/>
  <c r="C12" i="6835"/>
  <c r="G11" i="6835"/>
  <c r="F11" i="6835"/>
  <c r="E11" i="6835"/>
  <c r="D11" i="6835"/>
  <c r="C11" i="6835"/>
  <c r="B11" i="6835"/>
  <c r="G10" i="6835"/>
  <c r="F10" i="6835"/>
  <c r="E10" i="6835"/>
  <c r="D10" i="6835"/>
  <c r="C10" i="6835"/>
  <c r="G9" i="6835"/>
  <c r="F9" i="6835"/>
  <c r="E9" i="6835"/>
  <c r="D9" i="6835"/>
  <c r="C9" i="6835"/>
  <c r="B9" i="6835"/>
  <c r="G8" i="6835"/>
  <c r="F8" i="6835"/>
  <c r="E8" i="6835"/>
  <c r="D8" i="6835"/>
  <c r="C8" i="6835"/>
  <c r="B8" i="6835"/>
  <c r="G7" i="6835"/>
  <c r="F7" i="6835"/>
  <c r="E7" i="6835"/>
  <c r="D7" i="6835"/>
  <c r="C7" i="6835"/>
  <c r="B7" i="6835"/>
  <c r="G6" i="6835"/>
  <c r="F6" i="6835"/>
  <c r="E6" i="6835"/>
  <c r="D6" i="6835"/>
  <c r="C6" i="6835"/>
  <c r="B6" i="6835"/>
  <c r="G3" i="6835"/>
  <c r="G2" i="6835"/>
  <c r="B16" i="6823"/>
  <c r="G15" i="6823"/>
  <c r="F15" i="6823"/>
  <c r="E15" i="6823"/>
  <c r="D15" i="6823"/>
  <c r="C15" i="6823"/>
  <c r="B15" i="6823"/>
  <c r="G14" i="6823"/>
  <c r="F14" i="6823"/>
  <c r="E14" i="6823"/>
  <c r="D14" i="6823"/>
  <c r="C14" i="6823"/>
  <c r="G13" i="6823"/>
  <c r="F13" i="6823"/>
  <c r="E13" i="6823"/>
  <c r="D13" i="6823"/>
  <c r="C13" i="6823"/>
  <c r="B13" i="6823"/>
  <c r="G12" i="6823"/>
  <c r="F12" i="6823"/>
  <c r="E12" i="6823"/>
  <c r="D12" i="6823"/>
  <c r="C12" i="6823"/>
  <c r="G11" i="6823"/>
  <c r="F11" i="6823"/>
  <c r="E11" i="6823"/>
  <c r="D11" i="6823"/>
  <c r="C11" i="6823"/>
  <c r="B11" i="6823"/>
  <c r="G10" i="6823"/>
  <c r="F10" i="6823"/>
  <c r="E10" i="6823"/>
  <c r="D10" i="6823"/>
  <c r="C10" i="6823"/>
  <c r="G9" i="6823"/>
  <c r="F9" i="6823"/>
  <c r="E9" i="6823"/>
  <c r="D9" i="6823"/>
  <c r="C9" i="6823"/>
  <c r="B9" i="6823"/>
  <c r="G8" i="6823"/>
  <c r="F8" i="6823"/>
  <c r="E8" i="6823"/>
  <c r="D8" i="6823"/>
  <c r="C8" i="6823"/>
  <c r="B8" i="6823"/>
  <c r="G7" i="6823"/>
  <c r="F7" i="6823"/>
  <c r="E7" i="6823"/>
  <c r="D7" i="6823"/>
  <c r="C7" i="6823"/>
  <c r="B7" i="6823"/>
  <c r="G6" i="6823"/>
  <c r="F6" i="6823"/>
  <c r="E6" i="6823"/>
  <c r="D6" i="6823"/>
  <c r="C6" i="6823"/>
  <c r="B6" i="6823"/>
  <c r="G3" i="6823"/>
  <c r="G2" i="6823"/>
  <c r="B16" i="6809"/>
  <c r="G15" i="6809"/>
  <c r="F15" i="6809"/>
  <c r="E15" i="6809"/>
  <c r="D15" i="6809"/>
  <c r="C15" i="6809"/>
  <c r="B15" i="6809"/>
  <c r="G14" i="6809"/>
  <c r="F14" i="6809"/>
  <c r="E14" i="6809"/>
  <c r="D14" i="6809"/>
  <c r="C14" i="6809"/>
  <c r="G13" i="6809"/>
  <c r="F13" i="6809"/>
  <c r="E13" i="6809"/>
  <c r="D13" i="6809"/>
  <c r="C13" i="6809"/>
  <c r="B13" i="6809"/>
  <c r="G12" i="6809"/>
  <c r="F12" i="6809"/>
  <c r="E12" i="6809"/>
  <c r="D12" i="6809"/>
  <c r="C12" i="6809"/>
  <c r="G11" i="6809"/>
  <c r="F11" i="6809"/>
  <c r="E11" i="6809"/>
  <c r="D11" i="6809"/>
  <c r="C11" i="6809"/>
  <c r="B11" i="6809"/>
  <c r="G10" i="6809"/>
  <c r="F10" i="6809"/>
  <c r="E10" i="6809"/>
  <c r="D10" i="6809"/>
  <c r="C10" i="6809"/>
  <c r="G9" i="6809"/>
  <c r="F9" i="6809"/>
  <c r="E9" i="6809"/>
  <c r="D9" i="6809"/>
  <c r="C9" i="6809"/>
  <c r="B9" i="6809"/>
  <c r="G8" i="6809"/>
  <c r="F8" i="6809"/>
  <c r="E8" i="6809"/>
  <c r="D8" i="6809"/>
  <c r="C8" i="6809"/>
  <c r="B8" i="6809"/>
  <c r="G7" i="6809"/>
  <c r="F7" i="6809"/>
  <c r="E7" i="6809"/>
  <c r="D7" i="6809"/>
  <c r="C7" i="6809"/>
  <c r="B7" i="6809"/>
  <c r="G6" i="6809"/>
  <c r="F6" i="6809"/>
  <c r="E6" i="6809"/>
  <c r="D6" i="6809"/>
  <c r="C6" i="6809"/>
  <c r="B6" i="6809"/>
  <c r="G3" i="6809"/>
  <c r="G2" i="6809"/>
  <c r="B16" i="6795" l="1"/>
  <c r="G15" i="6795"/>
  <c r="F15" i="6795"/>
  <c r="E15" i="6795"/>
  <c r="D15" i="6795"/>
  <c r="C15" i="6795"/>
  <c r="B15" i="6795"/>
  <c r="G14" i="6795"/>
  <c r="F14" i="6795"/>
  <c r="E14" i="6795"/>
  <c r="D14" i="6795"/>
  <c r="C14" i="6795"/>
  <c r="G13" i="6795"/>
  <c r="F13" i="6795"/>
  <c r="E13" i="6795"/>
  <c r="D13" i="6795"/>
  <c r="C13" i="6795"/>
  <c r="B13" i="6795"/>
  <c r="G12" i="6795"/>
  <c r="F12" i="6795"/>
  <c r="E12" i="6795"/>
  <c r="D12" i="6795"/>
  <c r="C12" i="6795"/>
  <c r="G11" i="6795"/>
  <c r="F11" i="6795"/>
  <c r="E11" i="6795"/>
  <c r="D11" i="6795"/>
  <c r="C11" i="6795"/>
  <c r="B11" i="6795"/>
  <c r="G10" i="6795"/>
  <c r="F10" i="6795"/>
  <c r="E10" i="6795"/>
  <c r="D10" i="6795"/>
  <c r="C10" i="6795"/>
  <c r="G9" i="6795"/>
  <c r="F9" i="6795"/>
  <c r="E9" i="6795"/>
  <c r="D9" i="6795"/>
  <c r="C9" i="6795"/>
  <c r="B9" i="6795"/>
  <c r="G8" i="6795"/>
  <c r="F8" i="6795"/>
  <c r="E8" i="6795"/>
  <c r="D8" i="6795"/>
  <c r="C8" i="6795"/>
  <c r="B8" i="6795"/>
  <c r="G7" i="6795"/>
  <c r="F7" i="6795"/>
  <c r="E7" i="6795"/>
  <c r="D7" i="6795"/>
  <c r="C7" i="6795"/>
  <c r="B7" i="6795"/>
  <c r="G6" i="6795"/>
  <c r="F6" i="6795"/>
  <c r="E6" i="6795"/>
  <c r="D6" i="6795"/>
  <c r="C6" i="6795"/>
  <c r="B6" i="6795"/>
  <c r="G3" i="6795"/>
  <c r="G2" i="6795"/>
  <c r="G16" i="6777" l="1"/>
  <c r="F16" i="6777"/>
  <c r="E16" i="6777"/>
  <c r="D16" i="6777"/>
  <c r="C16" i="6777"/>
  <c r="B16" i="6777"/>
  <c r="G15" i="6777"/>
  <c r="F15" i="6777"/>
  <c r="E15" i="6777"/>
  <c r="D15" i="6777"/>
  <c r="C15" i="6777"/>
  <c r="B15" i="6777"/>
  <c r="G14" i="6777"/>
  <c r="F14" i="6777"/>
  <c r="E14" i="6777"/>
  <c r="D14" i="6777"/>
  <c r="C14" i="6777"/>
  <c r="G13" i="6777"/>
  <c r="F13" i="6777"/>
  <c r="E13" i="6777"/>
  <c r="D13" i="6777"/>
  <c r="C13" i="6777"/>
  <c r="B13" i="6777"/>
  <c r="G12" i="6777"/>
  <c r="F12" i="6777"/>
  <c r="E12" i="6777"/>
  <c r="D12" i="6777"/>
  <c r="C12" i="6777"/>
  <c r="G11" i="6777"/>
  <c r="F11" i="6777"/>
  <c r="E11" i="6777"/>
  <c r="D11" i="6777"/>
  <c r="C11" i="6777"/>
  <c r="G10" i="6777"/>
  <c r="F10" i="6777"/>
  <c r="E10" i="6777"/>
  <c r="D10" i="6777"/>
  <c r="C10" i="6777"/>
  <c r="G9" i="6777"/>
  <c r="F9" i="6777"/>
  <c r="E9" i="6777"/>
  <c r="D9" i="6777"/>
  <c r="C9" i="6777"/>
  <c r="B9" i="6777"/>
  <c r="G8" i="6777"/>
  <c r="F8" i="6777"/>
  <c r="E8" i="6777"/>
  <c r="D8" i="6777"/>
  <c r="C8" i="6777"/>
  <c r="B8" i="6777"/>
  <c r="G7" i="6777"/>
  <c r="F7" i="6777"/>
  <c r="E7" i="6777"/>
  <c r="D7" i="6777"/>
  <c r="C7" i="6777"/>
  <c r="B7" i="6777"/>
  <c r="G6" i="6777"/>
  <c r="F6" i="6777"/>
  <c r="E6" i="6777"/>
  <c r="D6" i="6777"/>
  <c r="C6" i="6777"/>
  <c r="B6" i="6777"/>
  <c r="G2" i="6777"/>
  <c r="G16" i="6775" l="1"/>
  <c r="F16" i="6775"/>
  <c r="E16" i="6775"/>
  <c r="D16" i="6775"/>
  <c r="C16" i="6775"/>
  <c r="B16" i="6775"/>
  <c r="G15" i="6775"/>
  <c r="F15" i="6775"/>
  <c r="E15" i="6775"/>
  <c r="D15" i="6775"/>
  <c r="C15" i="6775"/>
  <c r="B15" i="6775"/>
  <c r="G14" i="6775"/>
  <c r="F14" i="6775"/>
  <c r="E14" i="6775"/>
  <c r="D14" i="6775"/>
  <c r="C14" i="6775"/>
  <c r="G13" i="6775"/>
  <c r="F13" i="6775"/>
  <c r="E13" i="6775"/>
  <c r="D13" i="6775"/>
  <c r="C13" i="6775"/>
  <c r="B13" i="6775"/>
  <c r="G12" i="6775"/>
  <c r="F12" i="6775"/>
  <c r="E12" i="6775"/>
  <c r="D12" i="6775"/>
  <c r="C12" i="6775"/>
  <c r="B12" i="6775"/>
  <c r="G11" i="6775"/>
  <c r="F11" i="6775"/>
  <c r="E11" i="6775"/>
  <c r="D11" i="6775"/>
  <c r="C11" i="6775"/>
  <c r="B11" i="6775"/>
  <c r="G10" i="6775"/>
  <c r="F10" i="6775"/>
  <c r="E10" i="6775"/>
  <c r="D10" i="6775"/>
  <c r="C10" i="6775"/>
  <c r="B10" i="6775"/>
  <c r="G9" i="6775"/>
  <c r="F9" i="6775"/>
  <c r="E9" i="6775"/>
  <c r="D9" i="6775"/>
  <c r="C9" i="6775"/>
  <c r="B9" i="6775"/>
  <c r="G8" i="6775"/>
  <c r="F8" i="6775"/>
  <c r="E8" i="6775"/>
  <c r="D8" i="6775"/>
  <c r="C8" i="6775"/>
  <c r="B8" i="6775"/>
  <c r="G7" i="6775"/>
  <c r="F7" i="6775"/>
  <c r="E7" i="6775"/>
  <c r="D7" i="6775"/>
  <c r="C7" i="6775"/>
  <c r="B7" i="6775"/>
  <c r="G6" i="6775"/>
  <c r="F6" i="6775"/>
  <c r="E6" i="6775"/>
  <c r="D6" i="6775"/>
  <c r="C6" i="6775"/>
  <c r="B6" i="6775"/>
  <c r="G2" i="6775"/>
  <c r="G16" i="6773" l="1"/>
  <c r="F16" i="6773"/>
  <c r="E16" i="6773"/>
  <c r="D16" i="6773"/>
  <c r="C16" i="6773"/>
  <c r="B16" i="6773"/>
  <c r="G15" i="6773"/>
  <c r="F15" i="6773"/>
  <c r="E15" i="6773"/>
  <c r="D15" i="6773"/>
  <c r="C15" i="6773"/>
  <c r="B15" i="6773"/>
  <c r="G14" i="6773"/>
  <c r="F14" i="6773"/>
  <c r="E14" i="6773"/>
  <c r="D14" i="6773"/>
  <c r="C14" i="6773"/>
  <c r="G13" i="6773"/>
  <c r="F13" i="6773"/>
  <c r="E13" i="6773"/>
  <c r="D13" i="6773"/>
  <c r="C13" i="6773"/>
  <c r="B13" i="6773"/>
  <c r="G12" i="6773"/>
  <c r="F12" i="6773"/>
  <c r="E12" i="6773"/>
  <c r="D12" i="6773"/>
  <c r="C12" i="6773"/>
  <c r="B12" i="6773"/>
  <c r="G11" i="6773"/>
  <c r="F11" i="6773"/>
  <c r="E11" i="6773"/>
  <c r="D11" i="6773"/>
  <c r="C11" i="6773"/>
  <c r="B11" i="6773"/>
  <c r="G10" i="6773"/>
  <c r="F10" i="6773"/>
  <c r="E10" i="6773"/>
  <c r="D10" i="6773"/>
  <c r="C10" i="6773"/>
  <c r="B10" i="6773"/>
  <c r="G9" i="6773"/>
  <c r="F9" i="6773"/>
  <c r="E9" i="6773"/>
  <c r="D9" i="6773"/>
  <c r="C9" i="6773"/>
  <c r="B9" i="6773"/>
  <c r="G8" i="6773"/>
  <c r="F8" i="6773"/>
  <c r="E8" i="6773"/>
  <c r="D8" i="6773"/>
  <c r="C8" i="6773"/>
  <c r="B8" i="6773"/>
  <c r="G7" i="6773"/>
  <c r="F7" i="6773"/>
  <c r="E7" i="6773"/>
  <c r="D7" i="6773"/>
  <c r="C7" i="6773"/>
  <c r="B7" i="6773"/>
  <c r="G6" i="6773"/>
  <c r="F6" i="6773"/>
  <c r="E6" i="6773"/>
  <c r="D6" i="6773"/>
  <c r="C6" i="6773"/>
  <c r="B6" i="6773"/>
  <c r="G2" i="6773"/>
  <c r="G2" i="6771"/>
  <c r="G16" i="6771"/>
  <c r="F16" i="6771"/>
  <c r="E16" i="6771"/>
  <c r="D16" i="6771"/>
  <c r="C16" i="6771"/>
  <c r="B16" i="6771"/>
  <c r="G15" i="6771"/>
  <c r="F15" i="6771"/>
  <c r="E15" i="6771"/>
  <c r="D15" i="6771"/>
  <c r="C15" i="6771"/>
  <c r="B15" i="6771"/>
  <c r="G14" i="6771"/>
  <c r="F14" i="6771"/>
  <c r="E14" i="6771"/>
  <c r="D14" i="6771"/>
  <c r="C14" i="6771"/>
  <c r="G13" i="6771"/>
  <c r="F13" i="6771"/>
  <c r="E13" i="6771"/>
  <c r="D13" i="6771"/>
  <c r="C13" i="6771"/>
  <c r="B13" i="6771"/>
  <c r="G12" i="6771"/>
  <c r="F12" i="6771"/>
  <c r="E12" i="6771"/>
  <c r="D12" i="6771"/>
  <c r="C12" i="6771"/>
  <c r="B12" i="6771"/>
  <c r="G11" i="6771"/>
  <c r="F11" i="6771"/>
  <c r="E11" i="6771"/>
  <c r="D11" i="6771"/>
  <c r="C11" i="6771"/>
  <c r="B11" i="6771"/>
  <c r="G10" i="6771"/>
  <c r="F10" i="6771"/>
  <c r="E10" i="6771"/>
  <c r="D10" i="6771"/>
  <c r="C10" i="6771"/>
  <c r="B10" i="6771"/>
  <c r="G9" i="6771"/>
  <c r="F9" i="6771"/>
  <c r="E9" i="6771"/>
  <c r="D9" i="6771"/>
  <c r="C9" i="6771"/>
  <c r="B9" i="6771"/>
  <c r="G8" i="6771"/>
  <c r="F8" i="6771"/>
  <c r="E8" i="6771"/>
  <c r="D8" i="6771"/>
  <c r="C8" i="6771"/>
  <c r="B8" i="6771"/>
  <c r="G7" i="6771"/>
  <c r="F7" i="6771"/>
  <c r="E7" i="6771"/>
  <c r="D7" i="6771"/>
  <c r="C7" i="6771"/>
  <c r="B7" i="6771"/>
  <c r="G6" i="6771"/>
  <c r="F6" i="6771"/>
  <c r="E6" i="6771"/>
  <c r="D6" i="6771"/>
  <c r="C6" i="6771"/>
  <c r="B6" i="6771"/>
  <c r="F8" i="6769"/>
  <c r="E8" i="6769"/>
  <c r="D8" i="6769"/>
  <c r="C16" i="6769"/>
  <c r="F7" i="6769"/>
  <c r="E13" i="6769"/>
  <c r="G6" i="6769"/>
  <c r="C6" i="6769"/>
  <c r="B7" i="6769"/>
  <c r="E7" i="6769"/>
  <c r="B8" i="6769"/>
  <c r="C8" i="6769"/>
  <c r="G8" i="6769"/>
  <c r="B9" i="6769"/>
  <c r="D9" i="6769"/>
  <c r="E9" i="6769"/>
  <c r="F9" i="6769"/>
  <c r="G9" i="6769"/>
  <c r="B10" i="6769"/>
  <c r="C10" i="6769"/>
  <c r="B11" i="6769"/>
  <c r="B12" i="6769"/>
  <c r="C12" i="6769"/>
  <c r="B13" i="6769"/>
  <c r="C13" i="6769"/>
  <c r="C14" i="6769"/>
  <c r="B15" i="6769"/>
  <c r="B16" i="6769"/>
  <c r="D16" i="6769"/>
  <c r="E16" i="6769"/>
  <c r="F16" i="6769"/>
  <c r="G16" i="6769"/>
  <c r="E6" i="6769"/>
  <c r="F6" i="6769"/>
  <c r="B6" i="6769"/>
  <c r="B15" i="6766"/>
  <c r="E8" i="6766"/>
  <c r="D8" i="6766"/>
  <c r="C8" i="6766"/>
  <c r="B6" i="6766"/>
  <c r="G7" i="6766" s="1"/>
  <c r="G9" i="6766"/>
  <c r="F9" i="6766"/>
  <c r="B15" i="6756"/>
  <c r="E8" i="6756"/>
  <c r="D8" i="6756"/>
  <c r="C8" i="6756"/>
  <c r="D7" i="6756"/>
  <c r="D13" i="6756"/>
  <c r="B6" i="6756"/>
  <c r="F7" i="6756" s="1"/>
  <c r="G7" i="6756"/>
  <c r="G10" i="6756" s="1"/>
  <c r="G11" i="6756" s="1"/>
  <c r="G9" i="6756"/>
  <c r="F9" i="6756"/>
  <c r="G13" i="6756"/>
  <c r="D10" i="6756"/>
  <c r="D11" i="6756" s="1"/>
  <c r="E7" i="6756"/>
  <c r="E13" i="6756" s="1"/>
  <c r="B16" i="6756"/>
  <c r="B15" i="6747"/>
  <c r="E8" i="6747"/>
  <c r="D8" i="6747"/>
  <c r="C8" i="6747"/>
  <c r="B6" i="6747"/>
  <c r="D7" i="6747" s="1"/>
  <c r="G7" i="6747"/>
  <c r="G10" i="6747" s="1"/>
  <c r="G11" i="6747" s="1"/>
  <c r="G9" i="6747"/>
  <c r="F9" i="6747"/>
  <c r="G13" i="6747"/>
  <c r="E7" i="6747"/>
  <c r="E10" i="6747" s="1"/>
  <c r="E11" i="6747" s="1"/>
  <c r="B16" i="6747"/>
  <c r="E10" i="6756"/>
  <c r="E11" i="6756" s="1"/>
  <c r="C7" i="6747"/>
  <c r="C13" i="6747" s="1"/>
  <c r="B15" i="6738"/>
  <c r="E8" i="6738"/>
  <c r="D8" i="6738"/>
  <c r="C8" i="6738"/>
  <c r="B6" i="6738"/>
  <c r="E7" i="6738"/>
  <c r="E10" i="6738" s="1"/>
  <c r="E11" i="6738" s="1"/>
  <c r="G9" i="6738"/>
  <c r="F9" i="6738"/>
  <c r="E13" i="6738"/>
  <c r="F7" i="6738"/>
  <c r="F13" i="6738" s="1"/>
  <c r="B16" i="6738"/>
  <c r="G7" i="6738"/>
  <c r="G10" i="6738" s="1"/>
  <c r="G11" i="6738" s="1"/>
  <c r="D7" i="6738"/>
  <c r="D10" i="6738" s="1"/>
  <c r="D11" i="6738" s="1"/>
  <c r="C7" i="6738"/>
  <c r="C13" i="6738" s="1"/>
  <c r="C10" i="6747"/>
  <c r="C11" i="6747"/>
  <c r="C12" i="6747" s="1"/>
  <c r="B15" i="6723"/>
  <c r="E8" i="6723"/>
  <c r="D8" i="6723"/>
  <c r="C8" i="6723"/>
  <c r="B6" i="6723"/>
  <c r="E7" i="6723"/>
  <c r="E10" i="6723" s="1"/>
  <c r="E11" i="6723" s="1"/>
  <c r="G9" i="6723"/>
  <c r="F9" i="6723"/>
  <c r="E13" i="6723"/>
  <c r="B16" i="6723"/>
  <c r="D13" i="6738"/>
  <c r="G7" i="6723"/>
  <c r="C10" i="6738"/>
  <c r="C11" i="6738" s="1"/>
  <c r="C7" i="6723"/>
  <c r="D7" i="6723"/>
  <c r="F7" i="6723"/>
  <c r="F13" i="6723" s="1"/>
  <c r="B15" i="200"/>
  <c r="F8" i="200"/>
  <c r="E8" i="200"/>
  <c r="D8" i="200"/>
  <c r="C8" i="200"/>
  <c r="B6" i="200"/>
  <c r="F7" i="200"/>
  <c r="F10" i="200" s="1"/>
  <c r="F11" i="200" s="1"/>
  <c r="F10" i="6723"/>
  <c r="F11" i="6723" s="1"/>
  <c r="D10" i="6723"/>
  <c r="D11" i="6723" s="1"/>
  <c r="D13" i="6723"/>
  <c r="G10" i="6723"/>
  <c r="G11" i="6723" s="1"/>
  <c r="G13" i="6723"/>
  <c r="C10" i="6723"/>
  <c r="C11" i="6723" s="1"/>
  <c r="C13" i="6723"/>
  <c r="C7" i="200"/>
  <c r="D7" i="200"/>
  <c r="D10" i="200" s="1"/>
  <c r="D11" i="200" s="1"/>
  <c r="B16" i="200"/>
  <c r="E7" i="200"/>
  <c r="E13" i="200" s="1"/>
  <c r="D13" i="200"/>
  <c r="C13" i="200"/>
  <c r="C10" i="200"/>
  <c r="C11" i="200" s="1"/>
  <c r="B15" i="6712"/>
  <c r="E8" i="6712"/>
  <c r="D8" i="6712"/>
  <c r="C8" i="6712"/>
  <c r="B6" i="6712"/>
  <c r="D7" i="6712" s="1"/>
  <c r="B16" i="6712"/>
  <c r="G9" i="6712"/>
  <c r="F9" i="6712"/>
  <c r="F7" i="6712"/>
  <c r="F10" i="6712" s="1"/>
  <c r="F11" i="6712" s="1"/>
  <c r="B15" i="6702"/>
  <c r="E8" i="6702"/>
  <c r="D8" i="6702"/>
  <c r="C8" i="6702"/>
  <c r="B6" i="6702"/>
  <c r="E7" i="6702"/>
  <c r="E10" i="6702" s="1"/>
  <c r="E11" i="6702" s="1"/>
  <c r="G9" i="6702"/>
  <c r="F9" i="6702"/>
  <c r="E13" i="6702"/>
  <c r="B16" i="6702"/>
  <c r="F7" i="6702"/>
  <c r="C7" i="6702"/>
  <c r="C13" i="6702" s="1"/>
  <c r="G7" i="6702"/>
  <c r="D7" i="6702"/>
  <c r="D10" i="6702" s="1"/>
  <c r="D11" i="6702" s="1"/>
  <c r="F13" i="6712"/>
  <c r="B15" i="6692"/>
  <c r="E8" i="6692"/>
  <c r="D8" i="6692"/>
  <c r="C8" i="6692"/>
  <c r="B6" i="6692"/>
  <c r="F7" i="6692" s="1"/>
  <c r="G9" i="6692"/>
  <c r="F9" i="6692"/>
  <c r="B15" i="6684"/>
  <c r="E8" i="6684"/>
  <c r="E11" i="6684" s="1"/>
  <c r="D8" i="6684"/>
  <c r="C8" i="6684"/>
  <c r="B6" i="6684"/>
  <c r="B16" i="6684"/>
  <c r="G9" i="6684"/>
  <c r="F9" i="6684"/>
  <c r="B6" i="196"/>
  <c r="C7" i="196"/>
  <c r="C13" i="196" s="1"/>
  <c r="D7" i="196"/>
  <c r="D13" i="196" s="1"/>
  <c r="D10" i="196"/>
  <c r="D11" i="196" s="1"/>
  <c r="F7" i="196"/>
  <c r="F10" i="196"/>
  <c r="F11" i="196" s="1"/>
  <c r="C8" i="196"/>
  <c r="D8" i="196"/>
  <c r="E8" i="196"/>
  <c r="F8" i="196"/>
  <c r="F13" i="196"/>
  <c r="B8" i="16"/>
  <c r="B19" i="16" s="1"/>
  <c r="C10" i="16"/>
  <c r="D10" i="16"/>
  <c r="E10" i="16"/>
  <c r="F10" i="16"/>
  <c r="B16" i="16"/>
  <c r="B6" i="6660"/>
  <c r="F7" i="6660" s="1"/>
  <c r="C8" i="6660"/>
  <c r="D8" i="6660"/>
  <c r="E8" i="6660"/>
  <c r="F8" i="6660"/>
  <c r="B15" i="6660"/>
  <c r="B6" i="6664"/>
  <c r="D7" i="6664" s="1"/>
  <c r="C7" i="6664"/>
  <c r="C13" i="6664" s="1"/>
  <c r="C8" i="6664"/>
  <c r="D8" i="6664"/>
  <c r="E8" i="6664"/>
  <c r="F9" i="6664"/>
  <c r="G9" i="6664"/>
  <c r="B15" i="6664"/>
  <c r="B16" i="6664"/>
  <c r="B6" i="6673"/>
  <c r="F7" i="6673" s="1"/>
  <c r="E7" i="6673"/>
  <c r="E13" i="6673" s="1"/>
  <c r="G7" i="6673"/>
  <c r="G13" i="6673" s="1"/>
  <c r="C8" i="6673"/>
  <c r="D8" i="6673"/>
  <c r="E8" i="6673"/>
  <c r="F9" i="6673"/>
  <c r="G9" i="6673"/>
  <c r="B15" i="6673"/>
  <c r="G7" i="6664"/>
  <c r="G10" i="6664" s="1"/>
  <c r="G11" i="6664" s="1"/>
  <c r="C7" i="6684"/>
  <c r="C13" i="6684" s="1"/>
  <c r="C10" i="6684"/>
  <c r="C11" i="6684" s="1"/>
  <c r="D7" i="6684"/>
  <c r="D10" i="6684"/>
  <c r="D11" i="6684" s="1"/>
  <c r="D13" i="6684"/>
  <c r="G10" i="6702"/>
  <c r="G11" i="6702"/>
  <c r="G14" i="6702" s="1"/>
  <c r="G15" i="6702" s="1"/>
  <c r="G13" i="6702"/>
  <c r="G7" i="6684"/>
  <c r="G13" i="6684" s="1"/>
  <c r="D7" i="6660"/>
  <c r="D13" i="6660" s="1"/>
  <c r="F13" i="6702"/>
  <c r="F10" i="6702"/>
  <c r="F11" i="6702"/>
  <c r="C10" i="6702"/>
  <c r="C11" i="6702" s="1"/>
  <c r="F7" i="6684"/>
  <c r="F10" i="6684" s="1"/>
  <c r="F11" i="6684" s="1"/>
  <c r="E7" i="6684"/>
  <c r="G13" i="6664"/>
  <c r="F7" i="6664"/>
  <c r="F13" i="6664" s="1"/>
  <c r="D13" i="6702"/>
  <c r="C10" i="196"/>
  <c r="C11" i="196" s="1"/>
  <c r="E7" i="6692"/>
  <c r="E13" i="6692" s="1"/>
  <c r="E7" i="6664"/>
  <c r="E10" i="6664" s="1"/>
  <c r="E11" i="6664" s="1"/>
  <c r="F10" i="6664"/>
  <c r="F11" i="6664" s="1"/>
  <c r="B16" i="196"/>
  <c r="E7" i="196"/>
  <c r="B16" i="6692"/>
  <c r="C7" i="6692"/>
  <c r="C10" i="6692" s="1"/>
  <c r="C11" i="6692" s="1"/>
  <c r="G12" i="6702"/>
  <c r="F13" i="6684"/>
  <c r="D10" i="6660"/>
  <c r="D11" i="6660"/>
  <c r="D12" i="6660" s="1"/>
  <c r="E10" i="6684"/>
  <c r="E13" i="6684"/>
  <c r="F12" i="6702"/>
  <c r="F14" i="6702"/>
  <c r="F15" i="6702" s="1"/>
  <c r="E13" i="6664"/>
  <c r="E10" i="196"/>
  <c r="E11" i="196"/>
  <c r="E12" i="196" s="1"/>
  <c r="E13" i="196"/>
  <c r="E14" i="196" s="1"/>
  <c r="E15" i="196" s="1"/>
  <c r="E10" i="6692"/>
  <c r="E11" i="6692"/>
  <c r="E14" i="6692" s="1"/>
  <c r="E15" i="6692" s="1"/>
  <c r="E12" i="6692"/>
  <c r="D13" i="6769"/>
  <c r="C7" i="6769"/>
  <c r="D7" i="6769"/>
  <c r="C9" i="6769"/>
  <c r="F13" i="6769"/>
  <c r="C15" i="6769"/>
  <c r="D6" i="6769"/>
  <c r="G10" i="6769"/>
  <c r="D10" i="6769"/>
  <c r="E10" i="6769"/>
  <c r="F10" i="6769"/>
  <c r="G13" i="6769"/>
  <c r="G7" i="6769"/>
  <c r="D12" i="6769"/>
  <c r="C11" i="6769"/>
  <c r="D11" i="6769"/>
  <c r="F11" i="6769"/>
  <c r="F12" i="6769"/>
  <c r="G11" i="6769"/>
  <c r="G12" i="6769"/>
  <c r="E12" i="6769"/>
  <c r="E11" i="6769"/>
  <c r="G14" i="6769"/>
  <c r="G15" i="6769"/>
  <c r="D15" i="6769"/>
  <c r="D14" i="6769"/>
  <c r="E15" i="6769"/>
  <c r="E14" i="6769"/>
  <c r="F14" i="6769"/>
  <c r="F15" i="6769"/>
  <c r="E12" i="6756" l="1"/>
  <c r="E14" i="6756"/>
  <c r="E15" i="6756" s="1"/>
  <c r="F13" i="6660"/>
  <c r="F10" i="6660"/>
  <c r="F11" i="6660" s="1"/>
  <c r="E12" i="6738"/>
  <c r="E14" i="6738"/>
  <c r="E15" i="6738" s="1"/>
  <c r="F13" i="6673"/>
  <c r="F10" i="6673"/>
  <c r="F11" i="6673" s="1"/>
  <c r="C14" i="200"/>
  <c r="C15" i="200" s="1"/>
  <c r="C12" i="200"/>
  <c r="C12" i="6723"/>
  <c r="C14" i="6723"/>
  <c r="C15" i="6723" s="1"/>
  <c r="C12" i="6738"/>
  <c r="C14" i="6738"/>
  <c r="C15" i="6738" s="1"/>
  <c r="D14" i="6738"/>
  <c r="D15" i="6738" s="1"/>
  <c r="D12" i="6738"/>
  <c r="E12" i="6747"/>
  <c r="G12" i="6756"/>
  <c r="G14" i="6756"/>
  <c r="G15" i="6756" s="1"/>
  <c r="F14" i="6712"/>
  <c r="F15" i="6712" s="1"/>
  <c r="F12" i="6712"/>
  <c r="C12" i="6702"/>
  <c r="C14" i="6702"/>
  <c r="C15" i="6702" s="1"/>
  <c r="D10" i="6664"/>
  <c r="D11" i="6664" s="1"/>
  <c r="D13" i="6664"/>
  <c r="E12" i="6702"/>
  <c r="E14" i="6702"/>
  <c r="E15" i="6702" s="1"/>
  <c r="G12" i="6738"/>
  <c r="F10" i="6756"/>
  <c r="F11" i="6756" s="1"/>
  <c r="F13" i="6756"/>
  <c r="G14" i="6664"/>
  <c r="G15" i="6664" s="1"/>
  <c r="G12" i="6664"/>
  <c r="E14" i="6664"/>
  <c r="E15" i="6664" s="1"/>
  <c r="E12" i="6664"/>
  <c r="D14" i="6702"/>
  <c r="D15" i="6702" s="1"/>
  <c r="D12" i="6702"/>
  <c r="G12" i="6723"/>
  <c r="G14" i="6723"/>
  <c r="G15" i="6723" s="1"/>
  <c r="G10" i="6766"/>
  <c r="G11" i="6766" s="1"/>
  <c r="G13" i="6766"/>
  <c r="E12" i="6684"/>
  <c r="E14" i="6684"/>
  <c r="E15" i="6684" s="1"/>
  <c r="F12" i="6684"/>
  <c r="F14" i="6684"/>
  <c r="F15" i="6684" s="1"/>
  <c r="D14" i="6684"/>
  <c r="D15" i="6684" s="1"/>
  <c r="D12" i="6684"/>
  <c r="F12" i="196"/>
  <c r="F14" i="196"/>
  <c r="F15" i="196" s="1"/>
  <c r="F10" i="6692"/>
  <c r="F11" i="6692" s="1"/>
  <c r="F13" i="6692"/>
  <c r="D13" i="6712"/>
  <c r="D10" i="6712"/>
  <c r="D11" i="6712" s="1"/>
  <c r="F12" i="200"/>
  <c r="F14" i="200"/>
  <c r="F15" i="200" s="1"/>
  <c r="F12" i="6664"/>
  <c r="F14" i="6664"/>
  <c r="F15" i="6664" s="1"/>
  <c r="C12" i="196"/>
  <c r="C14" i="196"/>
  <c r="C15" i="196" s="1"/>
  <c r="C12" i="6692"/>
  <c r="D14" i="6723"/>
  <c r="D15" i="6723" s="1"/>
  <c r="D12" i="6723"/>
  <c r="G12" i="6747"/>
  <c r="G14" i="6747"/>
  <c r="G15" i="6747" s="1"/>
  <c r="D12" i="6756"/>
  <c r="D14" i="6756"/>
  <c r="D15" i="6756" s="1"/>
  <c r="E14" i="6723"/>
  <c r="E15" i="6723" s="1"/>
  <c r="E12" i="6723"/>
  <c r="C14" i="6684"/>
  <c r="C15" i="6684" s="1"/>
  <c r="C12" i="6684"/>
  <c r="D14" i="196"/>
  <c r="D15" i="196" s="1"/>
  <c r="D12" i="196"/>
  <c r="D14" i="200"/>
  <c r="D15" i="200" s="1"/>
  <c r="D12" i="200"/>
  <c r="F12" i="6723"/>
  <c r="F14" i="6723"/>
  <c r="F15" i="6723" s="1"/>
  <c r="D10" i="6747"/>
  <c r="D11" i="6747" s="1"/>
  <c r="D13" i="6747"/>
  <c r="B16" i="6766"/>
  <c r="D14" i="6660"/>
  <c r="D15" i="6660" s="1"/>
  <c r="C7" i="6673"/>
  <c r="G7" i="6692"/>
  <c r="E7" i="6712"/>
  <c r="C7" i="6766"/>
  <c r="F9" i="16"/>
  <c r="E10" i="200"/>
  <c r="E11" i="200" s="1"/>
  <c r="D7" i="6766"/>
  <c r="C10" i="6664"/>
  <c r="C11" i="6664" s="1"/>
  <c r="C13" i="6692"/>
  <c r="C14" i="6692" s="1"/>
  <c r="C15" i="6692" s="1"/>
  <c r="B16" i="6673"/>
  <c r="G10" i="6673"/>
  <c r="G11" i="6673" s="1"/>
  <c r="D9" i="16"/>
  <c r="C7" i="6712"/>
  <c r="G7" i="6712"/>
  <c r="E13" i="6747"/>
  <c r="E14" i="6747" s="1"/>
  <c r="E15" i="6747" s="1"/>
  <c r="C7" i="6756"/>
  <c r="E7" i="6766"/>
  <c r="E9" i="16"/>
  <c r="D7" i="6673"/>
  <c r="E7" i="6660"/>
  <c r="C7" i="6660"/>
  <c r="C9" i="16"/>
  <c r="F13" i="200"/>
  <c r="G13" i="6738"/>
  <c r="G14" i="6738" s="1"/>
  <c r="G15" i="6738" s="1"/>
  <c r="F7" i="6766"/>
  <c r="G10" i="6684"/>
  <c r="G11" i="6684" s="1"/>
  <c r="D7" i="6692"/>
  <c r="B16" i="6660"/>
  <c r="E10" i="6673"/>
  <c r="E11" i="6673" s="1"/>
  <c r="F10" i="6738"/>
  <c r="F11" i="6738" s="1"/>
  <c r="C14" i="6747"/>
  <c r="C15" i="6747" s="1"/>
  <c r="F7" i="6747"/>
  <c r="E14" i="200" l="1"/>
  <c r="E15" i="200" s="1"/>
  <c r="E12" i="200"/>
  <c r="E14" i="6673"/>
  <c r="E15" i="6673" s="1"/>
  <c r="E12" i="6673"/>
  <c r="E13" i="6660"/>
  <c r="E10" i="6660"/>
  <c r="E11" i="6660" s="1"/>
  <c r="D12" i="16"/>
  <c r="D13" i="16" s="1"/>
  <c r="D15" i="16"/>
  <c r="C13" i="6766"/>
  <c r="C10" i="6766"/>
  <c r="C11" i="6766" s="1"/>
  <c r="D14" i="6712"/>
  <c r="D15" i="6712" s="1"/>
  <c r="D12" i="6712"/>
  <c r="C10" i="6712"/>
  <c r="C11" i="6712" s="1"/>
  <c r="C13" i="6712"/>
  <c r="F14" i="6756"/>
  <c r="F15" i="6756" s="1"/>
  <c r="F12" i="6756"/>
  <c r="D10" i="6692"/>
  <c r="D11" i="6692" s="1"/>
  <c r="D13" i="6692"/>
  <c r="D10" i="6673"/>
  <c r="D11" i="6673" s="1"/>
  <c r="D13" i="6673"/>
  <c r="G14" i="6673"/>
  <c r="G15" i="6673" s="1"/>
  <c r="G12" i="6673"/>
  <c r="E10" i="6712"/>
  <c r="E11" i="6712" s="1"/>
  <c r="E13" i="6712"/>
  <c r="F12" i="6673"/>
  <c r="F14" i="6673"/>
  <c r="F15" i="6673" s="1"/>
  <c r="C10" i="6660"/>
  <c r="C11" i="6660" s="1"/>
  <c r="C13" i="6660"/>
  <c r="G14" i="6684"/>
  <c r="G15" i="6684" s="1"/>
  <c r="G12" i="6684"/>
  <c r="E12" i="16"/>
  <c r="E13" i="16" s="1"/>
  <c r="E15" i="16"/>
  <c r="G10" i="6692"/>
  <c r="G11" i="6692" s="1"/>
  <c r="G13" i="6692"/>
  <c r="F12" i="6660"/>
  <c r="F14" i="6660"/>
  <c r="F15" i="6660" s="1"/>
  <c r="G13" i="6712"/>
  <c r="G10" i="6712"/>
  <c r="G11" i="6712" s="1"/>
  <c r="F15" i="16"/>
  <c r="F12" i="16"/>
  <c r="F13" i="16" s="1"/>
  <c r="F10" i="6766"/>
  <c r="F11" i="6766" s="1"/>
  <c r="F13" i="6766"/>
  <c r="E10" i="6766"/>
  <c r="E11" i="6766" s="1"/>
  <c r="E13" i="6766"/>
  <c r="C10" i="6673"/>
  <c r="C11" i="6673" s="1"/>
  <c r="C13" i="6673"/>
  <c r="F14" i="6692"/>
  <c r="F15" i="6692" s="1"/>
  <c r="F12" i="6692"/>
  <c r="F12" i="6738"/>
  <c r="F14" i="6738"/>
  <c r="F15" i="6738" s="1"/>
  <c r="D12" i="6747"/>
  <c r="D14" i="6747"/>
  <c r="D15" i="6747" s="1"/>
  <c r="C13" i="6756"/>
  <c r="C10" i="6756"/>
  <c r="C11" i="6756" s="1"/>
  <c r="C14" i="6664"/>
  <c r="C15" i="6664" s="1"/>
  <c r="C12" i="6664"/>
  <c r="C12" i="16"/>
  <c r="C13" i="16" s="1"/>
  <c r="C15" i="16"/>
  <c r="F10" i="6747"/>
  <c r="F11" i="6747" s="1"/>
  <c r="F13" i="6747"/>
  <c r="D10" i="6766"/>
  <c r="D11" i="6766" s="1"/>
  <c r="D13" i="6766"/>
  <c r="G12" i="6766"/>
  <c r="G14" i="6766"/>
  <c r="G15" i="6766" s="1"/>
  <c r="D14" i="6664"/>
  <c r="D15" i="6664" s="1"/>
  <c r="D12" i="6664"/>
  <c r="E12" i="6712" l="1"/>
  <c r="E14" i="6712"/>
  <c r="E15" i="6712" s="1"/>
  <c r="C14" i="6756"/>
  <c r="C15" i="6756" s="1"/>
  <c r="C12" i="6756"/>
  <c r="G12" i="6712"/>
  <c r="G14" i="6712"/>
  <c r="G15" i="6712" s="1"/>
  <c r="E12" i="6660"/>
  <c r="E14" i="6660"/>
  <c r="E15" i="6660" s="1"/>
  <c r="D14" i="6766"/>
  <c r="D15" i="6766" s="1"/>
  <c r="D12" i="6766"/>
  <c r="C12" i="6673"/>
  <c r="C14" i="6673"/>
  <c r="C15" i="6673" s="1"/>
  <c r="C14" i="6712"/>
  <c r="C15" i="6712" s="1"/>
  <c r="C12" i="6712"/>
  <c r="D14" i="16"/>
  <c r="D17" i="16"/>
  <c r="D18" i="16" s="1"/>
  <c r="E14" i="16"/>
  <c r="E17" i="16"/>
  <c r="E18" i="16" s="1"/>
  <c r="E12" i="6766"/>
  <c r="E14" i="6766"/>
  <c r="E15" i="6766" s="1"/>
  <c r="C14" i="6660"/>
  <c r="C15" i="6660" s="1"/>
  <c r="C12" i="6660"/>
  <c r="D14" i="6673"/>
  <c r="D15" i="6673" s="1"/>
  <c r="D12" i="6673"/>
  <c r="C14" i="6766"/>
  <c r="C15" i="6766" s="1"/>
  <c r="C12" i="6766"/>
  <c r="F17" i="16"/>
  <c r="F18" i="16" s="1"/>
  <c r="F14" i="16"/>
  <c r="F12" i="6747"/>
  <c r="F14" i="6747"/>
  <c r="F15" i="6747" s="1"/>
  <c r="C17" i="16"/>
  <c r="C18" i="16" s="1"/>
  <c r="C14" i="16"/>
  <c r="F12" i="6766"/>
  <c r="F14" i="6766"/>
  <c r="F15" i="6766" s="1"/>
  <c r="G12" i="6692"/>
  <c r="G14" i="6692"/>
  <c r="G15" i="6692" s="1"/>
  <c r="D14" i="6692"/>
  <c r="D15" i="6692" s="1"/>
  <c r="D12" i="669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0000-000001000000}">
      <text>
        <r>
          <rPr>
            <b/>
            <sz val="8"/>
            <color indexed="8"/>
            <rFont val="Tahoma"/>
            <family val="2"/>
          </rPr>
          <t>= valtio/maksuunpantu yhteensä</t>
        </r>
      </text>
    </comment>
    <comment ref="B8" authorId="0" shapeId="0" xr:uid="{00000000-0006-0000-0000-000002000000}">
      <text>
        <r>
          <rPr>
            <b/>
            <sz val="8"/>
            <color indexed="8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0000-000003000000}">
      <text>
        <r>
          <rPr>
            <sz val="8"/>
            <color indexed="8"/>
            <rFont val="Tahoma"/>
            <family val="2"/>
          </rPr>
          <t xml:space="preserve">=tilitetty *ryhmäosuus
</t>
        </r>
      </text>
    </comment>
    <comment ref="B9" authorId="0" shapeId="0" xr:uid="{00000000-0006-0000-0000-000004000000}">
      <text>
        <r>
          <rPr>
            <sz val="8"/>
            <color indexed="8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0000-000005000000}">
      <text>
        <r>
          <rPr>
            <b/>
            <sz val="8"/>
            <color indexed="8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0000-000006000000}">
      <text>
        <r>
          <rPr>
            <b/>
            <sz val="8"/>
            <color indexed="8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0000-000007000000}">
      <text>
        <r>
          <rPr>
            <b/>
            <sz val="8"/>
            <color indexed="8"/>
            <rFont val="Tahoma"/>
            <family val="2"/>
          </rPr>
          <t xml:space="preserve">= Oikaisu /Tilitetty *100
</t>
        </r>
      </text>
    </comment>
    <comment ref="B13" authorId="0" shapeId="0" xr:uid="{00000000-0006-0000-0000-000008000000}">
      <text>
        <r>
          <rPr>
            <b/>
            <sz val="8"/>
            <color indexed="8"/>
            <rFont val="Tahoma"/>
            <family val="2"/>
          </rPr>
          <t>Verovuoden verot tilastosta</t>
        </r>
      </text>
    </comment>
    <comment ref="C13" authorId="0" shapeId="0" xr:uid="{00000000-0006-0000-0000-000009000000}">
      <text>
        <r>
          <rPr>
            <b/>
            <sz val="8"/>
            <color indexed="8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0000-00000A000000}">
      <text>
        <r>
          <rPr>
            <b/>
            <sz val="8"/>
            <color indexed="8"/>
            <rFont val="Tahoma"/>
            <family val="2"/>
          </rPr>
          <t>= oikaisu + ennakonpalutusosuus yhteensä</t>
        </r>
      </text>
    </comment>
    <comment ref="C15" authorId="0" shapeId="0" xr:uid="{00000000-0006-0000-0000-00000B000000}">
      <text>
        <r>
          <rPr>
            <b/>
            <sz val="8"/>
            <color indexed="8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0000-00000C000000}">
      <text>
        <r>
          <rPr>
            <b/>
            <sz val="8"/>
            <color indexed="8"/>
            <rFont val="Tahoma"/>
            <family val="2"/>
          </rPr>
          <t>= Ennakoitu tilitetty määrä 30.10. /Maksuunpantu veroja yhteensä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B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B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B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B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B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B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B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B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B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B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B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B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C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C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C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C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C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C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C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C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C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C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C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C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D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D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D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D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D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D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D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D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D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D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D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D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E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E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E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E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E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E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E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E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E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E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E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E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F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F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F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F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F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F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F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F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F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F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F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F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20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20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20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20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20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20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20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20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20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20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20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20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21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21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21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21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21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21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21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21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21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21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21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21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9" authorId="0" shapeId="0" xr:uid="{00000000-0006-0000-22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10" authorId="0" shapeId="0" xr:uid="{00000000-0006-0000-22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10" authorId="0" shapeId="0" xr:uid="{00000000-0006-0000-22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11" authorId="0" shapeId="0" xr:uid="{00000000-0006-0000-22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2" authorId="0" shapeId="0" xr:uid="{00000000-0006-0000-22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3" authorId="0" shapeId="0" xr:uid="{00000000-0006-0000-22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4" authorId="0" shapeId="0" xr:uid="{00000000-0006-0000-22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5" authorId="0" shapeId="0" xr:uid="{00000000-0006-0000-22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5" authorId="0" shapeId="0" xr:uid="{00000000-0006-0000-22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B16" authorId="0" shapeId="0" xr:uid="{00000000-0006-0000-2200-00000A000000}">
      <text>
        <r>
          <rPr>
            <b/>
            <sz val="8"/>
            <color indexed="81"/>
            <rFont val="Tahoma"/>
            <family val="2"/>
          </rPr>
          <t>= ennakonpalautukset/tilitetty 30.10.</t>
        </r>
      </text>
    </comment>
    <comment ref="C17" authorId="0" shapeId="0" xr:uid="{00000000-0006-0000-2200-00000B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8" authorId="0" shapeId="0" xr:uid="{00000000-0006-0000-2200-00000C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9" authorId="0" shapeId="0" xr:uid="{00000000-0006-0000-2200-00000D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2300-000001000000}">
      <text>
        <r>
          <rPr>
            <b/>
            <sz val="8"/>
            <color indexed="8"/>
            <rFont val="Tahoma"/>
            <family val="2"/>
          </rPr>
          <t>= valtio/maksuunpantu yhteensä</t>
        </r>
      </text>
    </comment>
    <comment ref="B8" authorId="0" shapeId="0" xr:uid="{00000000-0006-0000-2300-000002000000}">
      <text>
        <r>
          <rPr>
            <b/>
            <sz val="8"/>
            <color indexed="8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2300-000003000000}">
      <text>
        <r>
          <rPr>
            <sz val="8"/>
            <color indexed="8"/>
            <rFont val="Tahoma"/>
            <family val="2"/>
          </rPr>
          <t xml:space="preserve">=tilitetty *ryhmäosuus
</t>
        </r>
      </text>
    </comment>
    <comment ref="B9" authorId="0" shapeId="0" xr:uid="{00000000-0006-0000-2300-000004000000}">
      <text>
        <r>
          <rPr>
            <sz val="8"/>
            <color indexed="8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2300-000005000000}">
      <text>
        <r>
          <rPr>
            <b/>
            <sz val="8"/>
            <color indexed="8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2300-000006000000}">
      <text>
        <r>
          <rPr>
            <b/>
            <sz val="8"/>
            <color indexed="8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2300-000007000000}">
      <text>
        <r>
          <rPr>
            <b/>
            <sz val="8"/>
            <color indexed="8"/>
            <rFont val="Tahoma"/>
            <family val="2"/>
          </rPr>
          <t xml:space="preserve">= Oikaisu /Tilitetty *100
</t>
        </r>
      </text>
    </comment>
    <comment ref="B13" authorId="0" shapeId="0" xr:uid="{00000000-0006-0000-2300-000008000000}">
      <text>
        <r>
          <rPr>
            <b/>
            <sz val="8"/>
            <color indexed="8"/>
            <rFont val="Tahoma"/>
            <family val="2"/>
          </rPr>
          <t>Verovuoden verot tilastosta</t>
        </r>
      </text>
    </comment>
    <comment ref="C13" authorId="0" shapeId="0" xr:uid="{00000000-0006-0000-2300-000009000000}">
      <text>
        <r>
          <rPr>
            <b/>
            <sz val="8"/>
            <color indexed="8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2300-00000A000000}">
      <text>
        <r>
          <rPr>
            <b/>
            <sz val="8"/>
            <color indexed="8"/>
            <rFont val="Tahoma"/>
            <family val="2"/>
          </rPr>
          <t>= oikaisu + ennakonpalutusosuus yhteensä</t>
        </r>
      </text>
    </comment>
    <comment ref="C15" authorId="0" shapeId="0" xr:uid="{00000000-0006-0000-2300-00000B000000}">
      <text>
        <r>
          <rPr>
            <b/>
            <sz val="8"/>
            <color indexed="8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2300-00000C000000}">
      <text>
        <r>
          <rPr>
            <b/>
            <sz val="8"/>
            <color indexed="8"/>
            <rFont val="Tahoma"/>
            <family val="2"/>
          </rPr>
          <t>= Ennakoitu tilitetty määrä 30.10. /Maksuunpantu veroja yhteensä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2500-000001000000}">
      <text>
        <r>
          <rPr>
            <b/>
            <sz val="8"/>
            <color indexed="8"/>
            <rFont val="Tahoma"/>
            <family val="2"/>
          </rPr>
          <t>= valtio/maksuunpantu yhteensä</t>
        </r>
      </text>
    </comment>
    <comment ref="B8" authorId="0" shapeId="0" xr:uid="{00000000-0006-0000-2500-000002000000}">
      <text>
        <r>
          <rPr>
            <b/>
            <sz val="8"/>
            <color indexed="8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2500-000003000000}">
      <text>
        <r>
          <rPr>
            <sz val="8"/>
            <color indexed="8"/>
            <rFont val="Tahoma"/>
            <family val="2"/>
          </rPr>
          <t xml:space="preserve">=tilitetty *ryhmäosuus
</t>
        </r>
      </text>
    </comment>
    <comment ref="B9" authorId="0" shapeId="0" xr:uid="{00000000-0006-0000-2500-000004000000}">
      <text>
        <r>
          <rPr>
            <sz val="8"/>
            <color indexed="8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2500-000005000000}">
      <text>
        <r>
          <rPr>
            <b/>
            <sz val="8"/>
            <color indexed="8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2500-000006000000}">
      <text>
        <r>
          <rPr>
            <b/>
            <sz val="8"/>
            <color indexed="8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2500-000007000000}">
      <text>
        <r>
          <rPr>
            <b/>
            <sz val="8"/>
            <color indexed="8"/>
            <rFont val="Tahoma"/>
            <family val="2"/>
          </rPr>
          <t xml:space="preserve">= Oikaisu /Tilitetty *100
</t>
        </r>
      </text>
    </comment>
    <comment ref="B13" authorId="0" shapeId="0" xr:uid="{00000000-0006-0000-2500-000008000000}">
      <text>
        <r>
          <rPr>
            <b/>
            <sz val="8"/>
            <color indexed="8"/>
            <rFont val="Tahoma"/>
            <family val="2"/>
          </rPr>
          <t>Verovuoden verot tilastosta</t>
        </r>
      </text>
    </comment>
    <comment ref="C13" authorId="0" shapeId="0" xr:uid="{00000000-0006-0000-2500-000009000000}">
      <text>
        <r>
          <rPr>
            <b/>
            <sz val="8"/>
            <color indexed="8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2500-00000A000000}">
      <text>
        <r>
          <rPr>
            <b/>
            <sz val="8"/>
            <color indexed="8"/>
            <rFont val="Tahoma"/>
            <family val="2"/>
          </rPr>
          <t>= oikaisu + ennakonpalutusosuus yhteensä</t>
        </r>
      </text>
    </comment>
    <comment ref="C15" authorId="0" shapeId="0" xr:uid="{00000000-0006-0000-2500-00000B000000}">
      <text>
        <r>
          <rPr>
            <b/>
            <sz val="8"/>
            <color indexed="8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2500-00000C000000}">
      <text>
        <r>
          <rPr>
            <b/>
            <sz val="8"/>
            <color indexed="8"/>
            <rFont val="Tahoma"/>
            <family val="2"/>
          </rPr>
          <t>= Ennakoitu tilitetty määrä 30.10. /Maksuunpantu veroja yhteensä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200-000001000000}">
      <text>
        <r>
          <rPr>
            <b/>
            <sz val="8"/>
            <color indexed="8"/>
            <rFont val="Tahoma"/>
            <family val="2"/>
          </rPr>
          <t>= valtio/maksuunpantu yhteensä</t>
        </r>
      </text>
    </comment>
    <comment ref="B8" authorId="0" shapeId="0" xr:uid="{00000000-0006-0000-1200-000002000000}">
      <text>
        <r>
          <rPr>
            <b/>
            <sz val="8"/>
            <color indexed="8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200-000003000000}">
      <text>
        <r>
          <rPr>
            <sz val="8"/>
            <color indexed="8"/>
            <rFont val="Tahoma"/>
            <family val="2"/>
          </rPr>
          <t xml:space="preserve">=tilitetty *ryhmäosuus
</t>
        </r>
      </text>
    </comment>
    <comment ref="B9" authorId="0" shapeId="0" xr:uid="{00000000-0006-0000-1200-000004000000}">
      <text>
        <r>
          <rPr>
            <sz val="8"/>
            <color indexed="8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200-000005000000}">
      <text>
        <r>
          <rPr>
            <b/>
            <sz val="8"/>
            <color indexed="8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200-000006000000}">
      <text>
        <r>
          <rPr>
            <b/>
            <sz val="8"/>
            <color indexed="8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200-000007000000}">
      <text>
        <r>
          <rPr>
            <b/>
            <sz val="8"/>
            <color indexed="8"/>
            <rFont val="Tahoma"/>
            <family val="2"/>
          </rPr>
          <t xml:space="preserve">= Oikaisu /Tilitetty *100
</t>
        </r>
      </text>
    </comment>
    <comment ref="B13" authorId="0" shapeId="0" xr:uid="{00000000-0006-0000-1200-000008000000}">
      <text>
        <r>
          <rPr>
            <b/>
            <sz val="8"/>
            <color indexed="8"/>
            <rFont val="Tahoma"/>
            <family val="2"/>
          </rPr>
          <t>Verovuoden verot tilastosta</t>
        </r>
      </text>
    </comment>
    <comment ref="C13" authorId="0" shapeId="0" xr:uid="{00000000-0006-0000-1200-000009000000}">
      <text>
        <r>
          <rPr>
            <b/>
            <sz val="8"/>
            <color indexed="8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200-00000A000000}">
      <text>
        <r>
          <rPr>
            <b/>
            <sz val="8"/>
            <color indexed="8"/>
            <rFont val="Tahoma"/>
            <family val="2"/>
          </rPr>
          <t>= oikaisu + ennakonpalutusosuus yhteensä</t>
        </r>
      </text>
    </comment>
    <comment ref="C15" authorId="0" shapeId="0" xr:uid="{00000000-0006-0000-1200-00000B000000}">
      <text>
        <r>
          <rPr>
            <b/>
            <sz val="8"/>
            <color indexed="8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200-00000C000000}">
      <text>
        <r>
          <rPr>
            <b/>
            <sz val="8"/>
            <color indexed="8"/>
            <rFont val="Tahoma"/>
            <family val="2"/>
          </rPr>
          <t>= Ennakoitu tilitetty määrä 30.10. /Maksuunpantu veroja yhteensä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2700-000001000000}">
      <text>
        <r>
          <rPr>
            <b/>
            <sz val="8"/>
            <color indexed="8"/>
            <rFont val="Tahoma"/>
            <family val="2"/>
          </rPr>
          <t>= valtio/maksuunpantu yhteensä</t>
        </r>
      </text>
    </comment>
    <comment ref="B8" authorId="0" shapeId="0" xr:uid="{00000000-0006-0000-2700-000002000000}">
      <text>
        <r>
          <rPr>
            <b/>
            <sz val="8"/>
            <color indexed="8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2700-000003000000}">
      <text>
        <r>
          <rPr>
            <sz val="8"/>
            <color indexed="8"/>
            <rFont val="Tahoma"/>
            <family val="2"/>
          </rPr>
          <t xml:space="preserve">=tilitetty *ryhmäosuus
</t>
        </r>
      </text>
    </comment>
    <comment ref="B9" authorId="0" shapeId="0" xr:uid="{00000000-0006-0000-2700-000004000000}">
      <text>
        <r>
          <rPr>
            <sz val="8"/>
            <color indexed="8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2700-000005000000}">
      <text>
        <r>
          <rPr>
            <b/>
            <sz val="8"/>
            <color indexed="8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2700-000006000000}">
      <text>
        <r>
          <rPr>
            <b/>
            <sz val="8"/>
            <color indexed="8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2700-000007000000}">
      <text>
        <r>
          <rPr>
            <b/>
            <sz val="8"/>
            <color indexed="8"/>
            <rFont val="Tahoma"/>
            <family val="2"/>
          </rPr>
          <t xml:space="preserve">= Oikaisu /Tilitetty *100
</t>
        </r>
      </text>
    </comment>
    <comment ref="B13" authorId="0" shapeId="0" xr:uid="{00000000-0006-0000-2700-000008000000}">
      <text>
        <r>
          <rPr>
            <b/>
            <sz val="8"/>
            <color indexed="8"/>
            <rFont val="Tahoma"/>
            <family val="2"/>
          </rPr>
          <t>Verovuoden verot tilastosta</t>
        </r>
      </text>
    </comment>
    <comment ref="C13" authorId="0" shapeId="0" xr:uid="{00000000-0006-0000-2700-000009000000}">
      <text>
        <r>
          <rPr>
            <b/>
            <sz val="8"/>
            <color indexed="8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2700-00000A000000}">
      <text>
        <r>
          <rPr>
            <b/>
            <sz val="8"/>
            <color indexed="8"/>
            <rFont val="Tahoma"/>
            <family val="2"/>
          </rPr>
          <t>= oikaisu + ennakonpalutusosuus yhteensä</t>
        </r>
      </text>
    </comment>
    <comment ref="C15" authorId="0" shapeId="0" xr:uid="{00000000-0006-0000-2700-00000B000000}">
      <text>
        <r>
          <rPr>
            <b/>
            <sz val="8"/>
            <color indexed="8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2700-00000C000000}">
      <text>
        <r>
          <rPr>
            <b/>
            <sz val="8"/>
            <color indexed="8"/>
            <rFont val="Tahoma"/>
            <family val="2"/>
          </rPr>
          <t>= Ennakoitu tilitetty määrä 30.10. /Maksuunpantu veroja yhteensä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2900-000001000000}">
      <text>
        <r>
          <rPr>
            <b/>
            <sz val="8"/>
            <color indexed="8"/>
            <rFont val="Tahoma"/>
            <family val="2"/>
          </rPr>
          <t>= valtio/maksuunpantu yhteensä</t>
        </r>
      </text>
    </comment>
    <comment ref="B8" authorId="0" shapeId="0" xr:uid="{00000000-0006-0000-2900-000002000000}">
      <text>
        <r>
          <rPr>
            <b/>
            <sz val="8"/>
            <color indexed="8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2900-000003000000}">
      <text>
        <r>
          <rPr>
            <sz val="8"/>
            <color indexed="8"/>
            <rFont val="Tahoma"/>
            <family val="2"/>
          </rPr>
          <t xml:space="preserve">=tilitetty *ryhmäosuus
</t>
        </r>
      </text>
    </comment>
    <comment ref="B9" authorId="0" shapeId="0" xr:uid="{00000000-0006-0000-2900-000004000000}">
      <text>
        <r>
          <rPr>
            <sz val="8"/>
            <color indexed="8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2900-000005000000}">
      <text>
        <r>
          <rPr>
            <b/>
            <sz val="8"/>
            <color indexed="8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2900-000006000000}">
      <text>
        <r>
          <rPr>
            <b/>
            <sz val="8"/>
            <color indexed="8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2900-000007000000}">
      <text>
        <r>
          <rPr>
            <b/>
            <sz val="8"/>
            <color indexed="8"/>
            <rFont val="Tahoma"/>
            <family val="2"/>
          </rPr>
          <t xml:space="preserve">= Oikaisu /Tilitetty *100
</t>
        </r>
      </text>
    </comment>
    <comment ref="B13" authorId="0" shapeId="0" xr:uid="{00000000-0006-0000-2900-000008000000}">
      <text>
        <r>
          <rPr>
            <b/>
            <sz val="8"/>
            <color indexed="8"/>
            <rFont val="Tahoma"/>
            <family val="2"/>
          </rPr>
          <t>Verovuoden verot tilastosta</t>
        </r>
      </text>
    </comment>
    <comment ref="C13" authorId="0" shapeId="0" xr:uid="{00000000-0006-0000-2900-000009000000}">
      <text>
        <r>
          <rPr>
            <b/>
            <sz val="8"/>
            <color indexed="8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2900-00000A000000}">
      <text>
        <r>
          <rPr>
            <b/>
            <sz val="8"/>
            <color indexed="8"/>
            <rFont val="Tahoma"/>
            <family val="2"/>
          </rPr>
          <t>= oikaisu + ennakonpalutusosuus yhteensä</t>
        </r>
      </text>
    </comment>
    <comment ref="C15" authorId="0" shapeId="0" xr:uid="{00000000-0006-0000-2900-00000B000000}">
      <text>
        <r>
          <rPr>
            <b/>
            <sz val="8"/>
            <color indexed="8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2900-00000C000000}">
      <text>
        <r>
          <rPr>
            <b/>
            <sz val="8"/>
            <color indexed="8"/>
            <rFont val="Tahoma"/>
            <family val="2"/>
          </rPr>
          <t>= Ennakoitu tilitetty määrä 30.10. /Maksuunpantu veroja yhteensä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4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4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4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4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4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4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4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5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5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5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5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5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5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5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5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5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5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6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6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6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6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6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6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6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6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6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6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6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6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7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7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7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7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7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7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7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7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7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7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7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8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8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8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8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8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8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8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8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8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8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8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8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9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9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9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9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9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9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9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9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9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9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9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9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Verohallinto/Anneli Kauppinen</author>
  </authors>
  <commentList>
    <comment ref="C7" authorId="0" shapeId="0" xr:uid="{00000000-0006-0000-1A00-000001000000}">
      <text>
        <r>
          <rPr>
            <b/>
            <sz val="8"/>
            <color indexed="81"/>
            <rFont val="Tahoma"/>
            <family val="2"/>
          </rPr>
          <t>= valtio/maksuunpantu yhteensä</t>
        </r>
      </text>
    </comment>
    <comment ref="B8" authorId="0" shapeId="0" xr:uid="{00000000-0006-0000-1A00-000002000000}">
      <text>
        <r>
          <rPr>
            <b/>
            <sz val="8"/>
            <color indexed="81"/>
            <rFont val="Tahoma"/>
            <family val="2"/>
          </rPr>
          <t>Tilitetty määrä 30.10. tai arvioitu tilitetty määrä 
- tallennetaan exceliin</t>
        </r>
      </text>
    </comment>
    <comment ref="C8" authorId="0" shapeId="0" xr:uid="{00000000-0006-0000-1A00-000003000000}">
      <text>
        <r>
          <rPr>
            <sz val="8"/>
            <color indexed="81"/>
            <rFont val="Tahoma"/>
            <family val="2"/>
          </rPr>
          <t xml:space="preserve">=tilitetty *ryhmäosuus
</t>
        </r>
      </text>
    </comment>
    <comment ref="B9" authorId="0" shapeId="0" xr:uid="{00000000-0006-0000-1A00-000004000000}">
      <text>
        <r>
          <rPr>
            <sz val="8"/>
            <color indexed="81"/>
            <rFont val="Tahoma"/>
            <family val="2"/>
          </rPr>
          <t xml:space="preserve">Viimeisin käytetty jako-osuus tallennetaan exceliin.
</t>
        </r>
      </text>
    </comment>
    <comment ref="C10" authorId="0" shapeId="0" xr:uid="{00000000-0006-0000-1A00-000005000000}">
      <text>
        <r>
          <rPr>
            <b/>
            <sz val="8"/>
            <color indexed="81"/>
            <rFont val="Tahoma"/>
            <family val="2"/>
          </rPr>
          <t>= tilitetty määrä * maksuunpanon mukainen ryhmäjako-osuus</t>
        </r>
      </text>
    </comment>
    <comment ref="C11" authorId="0" shapeId="0" xr:uid="{00000000-0006-0000-1A00-000006000000}">
      <text>
        <r>
          <rPr>
            <b/>
            <sz val="8"/>
            <color indexed="81"/>
            <rFont val="Tahoma"/>
            <family val="2"/>
          </rPr>
          <t>=ryhmän uusi osuus tilitetystä määrästä - tilitetty 30.10.</t>
        </r>
      </text>
    </comment>
    <comment ref="C12" authorId="0" shapeId="0" xr:uid="{00000000-0006-0000-1A00-000007000000}">
      <text>
        <r>
          <rPr>
            <b/>
            <sz val="8"/>
            <color indexed="81"/>
            <rFont val="Tahoma"/>
            <family val="2"/>
          </rPr>
          <t xml:space="preserve">= Oikaisu /Tilitetty *100
</t>
        </r>
      </text>
    </comment>
    <comment ref="B13" authorId="0" shapeId="0" xr:uid="{00000000-0006-0000-1A00-000008000000}">
      <text>
        <r>
          <rPr>
            <b/>
            <sz val="8"/>
            <color indexed="81"/>
            <rFont val="Tahoma"/>
            <family val="2"/>
          </rPr>
          <t>Verovuoden verot tilastosta</t>
        </r>
      </text>
    </comment>
    <comment ref="C13" authorId="0" shapeId="0" xr:uid="{00000000-0006-0000-1A00-000009000000}">
      <text>
        <r>
          <rPr>
            <b/>
            <sz val="8"/>
            <color indexed="81"/>
            <rFont val="Tahoma"/>
            <family val="2"/>
          </rPr>
          <t>=Ennakonpalautukset * ryhmän uusi osuus tilitetystä määrästä</t>
        </r>
      </text>
    </comment>
    <comment ref="C14" authorId="0" shapeId="0" xr:uid="{00000000-0006-0000-1A00-00000A000000}">
      <text>
        <r>
          <rPr>
            <b/>
            <sz val="8"/>
            <color indexed="81"/>
            <rFont val="Tahoma"/>
            <family val="2"/>
          </rPr>
          <t>= oikaisu + ennakonpalutusosuus yhteensä</t>
        </r>
      </text>
    </comment>
    <comment ref="C15" authorId="0" shapeId="0" xr:uid="{00000000-0006-0000-1A00-00000B000000}">
      <text>
        <r>
          <rPr>
            <b/>
            <sz val="8"/>
            <color indexed="81"/>
            <rFont val="Tahoma"/>
            <family val="2"/>
          </rPr>
          <t xml:space="preserve">= Oikaisu ja ennakonpalutusosuus yhteensä/ tilitetty 30.10. (valtio) </t>
        </r>
      </text>
    </comment>
    <comment ref="B16" authorId="0" shapeId="0" xr:uid="{00000000-0006-0000-1A00-00000C000000}">
      <text>
        <r>
          <rPr>
            <b/>
            <sz val="8"/>
            <color indexed="81"/>
            <rFont val="Tahoma"/>
            <family val="2"/>
          </rPr>
          <t>= (tilitetty 30.10. - ennakonpalautukset/Maksuunpantu veroja yhteensä</t>
        </r>
      </text>
    </comment>
  </commentList>
</comments>
</file>

<file path=xl/sharedStrings.xml><?xml version="1.0" encoding="utf-8"?>
<sst xmlns="http://schemas.openxmlformats.org/spreadsheetml/2006/main" count="834" uniqueCount="72">
  <si>
    <t>VEROHALLINTO</t>
  </si>
  <si>
    <t>MAKSUUNPANON MUKAINEN TILITYS</t>
  </si>
  <si>
    <t>N213</t>
  </si>
  <si>
    <t>VEROVUOSI</t>
  </si>
  <si>
    <t>Veronsaajaryhmät</t>
  </si>
  <si>
    <t>Koko maa</t>
  </si>
  <si>
    <t>Valtio</t>
  </si>
  <si>
    <t>Kunnat</t>
  </si>
  <si>
    <t>Seurakunnat</t>
  </si>
  <si>
    <t xml:space="preserve">Kansaneläkelaitos
Sairaanhoitomaksu   Päivärahamaksu  </t>
  </si>
  <si>
    <t>Maksuunpantu veroja</t>
  </si>
  <si>
    <t>Maksuunpanon mukainen ryhmäjako-osuus</t>
  </si>
  <si>
    <t>Tilitetty 31.10.</t>
  </si>
  <si>
    <t>Ennakkoperinnässä käytetty ryhmäjako-osuus</t>
  </si>
  <si>
    <t>Uusi osuus tilitetystä määrästä</t>
  </si>
  <si>
    <t>Oikaisu</t>
  </si>
  <si>
    <t>Oikaisu - %</t>
  </si>
  <si>
    <t>Veronpalautukset</t>
  </si>
  <si>
    <t>Oikaisu- ja veronpalautusosuus yhteensä</t>
  </si>
  <si>
    <t>Osuus - % tilitetystä määrästä</t>
  </si>
  <si>
    <t>Tilitetyt / Maksuunpannut verot</t>
  </si>
  <si>
    <t>SKATTEFÖRVALTNINGEN</t>
  </si>
  <si>
    <t>REDOVISNINGEN ENLIGT DEBITERING</t>
  </si>
  <si>
    <t>SKATTEÅR</t>
  </si>
  <si>
    <t>Skattetagargrupp</t>
  </si>
  <si>
    <t>Hela landet</t>
  </si>
  <si>
    <t>Staten</t>
  </si>
  <si>
    <t>Kommunerna</t>
  </si>
  <si>
    <t>Församlingarna</t>
  </si>
  <si>
    <t xml:space="preserve">FPA
Sjukvårdspremie      Dagpenningspremie  </t>
  </si>
  <si>
    <t>Skatt, som skall betalas (debiterad)</t>
  </si>
  <si>
    <t>Grupputdelning enligt debitering</t>
  </si>
  <si>
    <t>Redovisat per 31.10.</t>
  </si>
  <si>
    <t>Grupputdelning vid förskottsuppbörden</t>
  </si>
  <si>
    <t>Andel av redovisat skatt</t>
  </si>
  <si>
    <t>Rättelse</t>
  </si>
  <si>
    <t>Rättelse, %</t>
  </si>
  <si>
    <t>Skatteåterbäringar</t>
  </si>
  <si>
    <t>Rättelse + skatteåterbäringar</t>
  </si>
  <si>
    <t>Andel-% av redovisat belopp</t>
  </si>
  <si>
    <t>Redovisat / debiterad skatter</t>
  </si>
  <si>
    <t>Tilitetty 30.10.</t>
  </si>
  <si>
    <t>Redovisat per 30.10.</t>
  </si>
  <si>
    <t>30.10.2018</t>
  </si>
  <si>
    <t>Tilitetty pp.kk.</t>
  </si>
  <si>
    <t>Ennakonpalautukset</t>
  </si>
  <si>
    <t>Oikaisu- ja ennakonpalautusosuus yhteensä</t>
  </si>
  <si>
    <t>MP-kerroin</t>
  </si>
  <si>
    <t>25.10.2017</t>
  </si>
  <si>
    <t>28.10.2016</t>
  </si>
  <si>
    <t>28.10.2015</t>
  </si>
  <si>
    <t>28.10.2014</t>
  </si>
  <si>
    <t>29.10.2013</t>
  </si>
  <si>
    <t>29.10.2012</t>
  </si>
  <si>
    <t>31.10.2011</t>
  </si>
  <si>
    <t>26.10.2010</t>
  </si>
  <si>
    <t>26.10.2009</t>
  </si>
  <si>
    <t>27.10.2008</t>
  </si>
  <si>
    <t>29.10.2007</t>
  </si>
  <si>
    <t>Kansaneläkelaitos</t>
  </si>
  <si>
    <t>30.10.2006</t>
  </si>
  <si>
    <t>Tilitetty 28.10.</t>
  </si>
  <si>
    <t>27.10.2003</t>
  </si>
  <si>
    <t>VERONSAAJARYHMÄT</t>
  </si>
  <si>
    <t>KOKO MAA</t>
  </si>
  <si>
    <t>VALTIO</t>
  </si>
  <si>
    <t>KUNNAT</t>
  </si>
  <si>
    <t>SEURAKUNNAT</t>
  </si>
  <si>
    <t>SAVA</t>
  </si>
  <si>
    <t>Maksuunpantu veroja yhteensä</t>
  </si>
  <si>
    <t>Tilitetty pp.kk.vvvv</t>
  </si>
  <si>
    <t>Ryhmien uusi osuus tilitetystä määrästä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</si>
</sst>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\ %"/>
    <numFmt numFmtId="165" formatCode="0.0000"/>
    <numFmt numFmtId="166" formatCode="#,##0.0000000"/>
    <numFmt numFmtId="167" formatCode="#,##0.000"/>
    <numFmt numFmtId="168" formatCode="#,##0.0000"/>
  </numFmts>
  <fonts count="18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2"/>
      <color indexed="58"/>
      <name val="Arial"/>
      <family val="2"/>
    </font>
    <font>
      <sz val="10"/>
      <color indexed="58"/>
      <name val="Arial"/>
      <family val="2"/>
    </font>
    <font>
      <b/>
      <sz val="10"/>
      <color indexed="58"/>
      <name val="Arial"/>
      <family val="2"/>
    </font>
    <font>
      <sz val="10"/>
      <color indexed="10"/>
      <name val="Arial"/>
      <family val="2"/>
    </font>
    <font>
      <sz val="10"/>
      <color indexed="8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0" fillId="2" borderId="0" xfId="0" applyFill="1"/>
    <xf numFmtId="0" fontId="5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8" fillId="2" borderId="7" xfId="0" applyNumberFormat="1" applyFont="1" applyFill="1" applyBorder="1"/>
    <xf numFmtId="0" fontId="8" fillId="2" borderId="8" xfId="0" applyFont="1" applyFill="1" applyBorder="1"/>
    <xf numFmtId="0" fontId="8" fillId="2" borderId="7" xfId="0" applyFont="1" applyFill="1" applyBorder="1"/>
    <xf numFmtId="4" fontId="8" fillId="2" borderId="8" xfId="0" applyNumberFormat="1" applyFont="1" applyFill="1" applyBorder="1"/>
    <xf numFmtId="168" fontId="8" fillId="2" borderId="8" xfId="0" applyNumberFormat="1" applyFont="1" applyFill="1" applyBorder="1"/>
    <xf numFmtId="168" fontId="8" fillId="2" borderId="9" xfId="0" applyNumberFormat="1" applyFont="1" applyFill="1" applyBorder="1"/>
    <xf numFmtId="3" fontId="9" fillId="0" borderId="18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0" fontId="7" fillId="2" borderId="8" xfId="0" applyFont="1" applyFill="1" applyBorder="1"/>
    <xf numFmtId="0" fontId="7" fillId="2" borderId="8" xfId="0" applyFont="1" applyFill="1" applyBorder="1" applyAlignment="1">
      <alignment horizontal="center"/>
    </xf>
    <xf numFmtId="0" fontId="12" fillId="0" borderId="0" xfId="0" applyFont="1"/>
    <xf numFmtId="14" fontId="12" fillId="0" borderId="0" xfId="0" applyNumberFormat="1" applyFont="1" applyAlignment="1">
      <alignment horizontal="right"/>
    </xf>
    <xf numFmtId="0" fontId="13" fillId="0" borderId="0" xfId="2" applyFont="1"/>
    <xf numFmtId="14" fontId="13" fillId="0" borderId="0" xfId="2" quotePrefix="1" applyNumberFormat="1" applyFont="1" applyAlignment="1">
      <alignment horizontal="right"/>
    </xf>
    <xf numFmtId="0" fontId="13" fillId="0" borderId="0" xfId="2" applyFont="1" applyAlignment="1">
      <alignment horizontal="right"/>
    </xf>
    <xf numFmtId="14" fontId="13" fillId="0" borderId="0" xfId="2" applyNumberFormat="1" applyFont="1" applyAlignment="1">
      <alignment horizontal="right"/>
    </xf>
    <xf numFmtId="3" fontId="9" fillId="0" borderId="26" xfId="0" applyNumberFormat="1" applyFont="1" applyBorder="1" applyAlignment="1">
      <alignment horizontal="center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6" fillId="0" borderId="0" xfId="0" applyFont="1"/>
    <xf numFmtId="0" fontId="1" fillId="2" borderId="7" xfId="0" applyFont="1" applyFill="1" applyBorder="1"/>
    <xf numFmtId="4" fontId="1" fillId="3" borderId="7" xfId="0" applyNumberFormat="1" applyFont="1" applyFill="1" applyBorder="1"/>
    <xf numFmtId="0" fontId="1" fillId="3" borderId="7" xfId="0" applyFont="1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1" fillId="2" borderId="25" xfId="0" applyFont="1" applyFill="1" applyBorder="1"/>
    <xf numFmtId="0" fontId="1" fillId="2" borderId="21" xfId="0" applyFont="1" applyFill="1" applyBorder="1"/>
    <xf numFmtId="0" fontId="1" fillId="0" borderId="1" xfId="0" applyFont="1" applyBorder="1"/>
    <xf numFmtId="0" fontId="1" fillId="0" borderId="7" xfId="0" applyFont="1" applyBorder="1"/>
    <xf numFmtId="0" fontId="17" fillId="0" borderId="0" xfId="2" applyFont="1" applyAlignment="1">
      <alignment horizontal="right"/>
    </xf>
    <xf numFmtId="3" fontId="1" fillId="2" borderId="8" xfId="0" applyNumberFormat="1" applyFont="1" applyFill="1" applyBorder="1"/>
    <xf numFmtId="3" fontId="1" fillId="2" borderId="0" xfId="0" applyNumberFormat="1" applyFont="1" applyFill="1"/>
    <xf numFmtId="3" fontId="1" fillId="2" borderId="16" xfId="0" applyNumberFormat="1" applyFont="1" applyFill="1" applyBorder="1"/>
    <xf numFmtId="4" fontId="1" fillId="4" borderId="7" xfId="0" applyNumberFormat="1" applyFont="1" applyFill="1" applyBorder="1"/>
    <xf numFmtId="2" fontId="1" fillId="4" borderId="8" xfId="0" applyNumberFormat="1" applyFont="1" applyFill="1" applyBorder="1"/>
    <xf numFmtId="165" fontId="1" fillId="4" borderId="8" xfId="0" applyNumberFormat="1" applyFont="1" applyFill="1" applyBorder="1"/>
    <xf numFmtId="165" fontId="1" fillId="4" borderId="16" xfId="0" applyNumberFormat="1" applyFont="1" applyFill="1" applyBorder="1"/>
    <xf numFmtId="3" fontId="1" fillId="0" borderId="8" xfId="0" applyNumberFormat="1" applyFont="1" applyBorder="1"/>
    <xf numFmtId="3" fontId="1" fillId="0" borderId="16" xfId="0" applyNumberFormat="1" applyFont="1" applyBorder="1"/>
    <xf numFmtId="0" fontId="1" fillId="4" borderId="7" xfId="0" applyFont="1" applyFill="1" applyBorder="1"/>
    <xf numFmtId="4" fontId="1" fillId="4" borderId="8" xfId="0" applyNumberFormat="1" applyFont="1" applyFill="1" applyBorder="1"/>
    <xf numFmtId="168" fontId="1" fillId="4" borderId="8" xfId="0" applyNumberFormat="1" applyFont="1" applyFill="1" applyBorder="1"/>
    <xf numFmtId="168" fontId="1" fillId="4" borderId="16" xfId="0" applyNumberFormat="1" applyFont="1" applyFill="1" applyBorder="1"/>
    <xf numFmtId="4" fontId="1" fillId="2" borderId="8" xfId="0" applyNumberFormat="1" applyFont="1" applyFill="1" applyBorder="1"/>
    <xf numFmtId="4" fontId="1" fillId="4" borderId="11" xfId="0" applyNumberFormat="1" applyFont="1" applyFill="1" applyBorder="1"/>
    <xf numFmtId="3" fontId="1" fillId="4" borderId="8" xfId="0" applyNumberFormat="1" applyFont="1" applyFill="1" applyBorder="1"/>
    <xf numFmtId="3" fontId="1" fillId="4" borderId="16" xfId="0" applyNumberFormat="1" applyFont="1" applyFill="1" applyBorder="1"/>
    <xf numFmtId="4" fontId="1" fillId="2" borderId="11" xfId="0" applyNumberFormat="1" applyFont="1" applyFill="1" applyBorder="1"/>
    <xf numFmtId="164" fontId="1" fillId="2" borderId="8" xfId="3" applyNumberFormat="1" applyFont="1" applyFill="1" applyBorder="1"/>
    <xf numFmtId="164" fontId="1" fillId="2" borderId="16" xfId="3" applyNumberFormat="1" applyFont="1" applyFill="1" applyBorder="1"/>
    <xf numFmtId="0" fontId="1" fillId="0" borderId="0" xfId="0" applyFont="1"/>
    <xf numFmtId="3" fontId="1" fillId="2" borderId="13" xfId="0" applyNumberFormat="1" applyFont="1" applyFill="1" applyBorder="1"/>
    <xf numFmtId="3" fontId="1" fillId="2" borderId="30" xfId="0" applyNumberFormat="1" applyFont="1" applyFill="1" applyBorder="1"/>
    <xf numFmtId="3" fontId="1" fillId="2" borderId="27" xfId="0" applyNumberFormat="1" applyFont="1" applyFill="1" applyBorder="1"/>
    <xf numFmtId="3" fontId="1" fillId="2" borderId="31" xfId="0" applyNumberFormat="1" applyFont="1" applyFill="1" applyBorder="1"/>
    <xf numFmtId="164" fontId="1" fillId="0" borderId="24" xfId="0" applyNumberFormat="1" applyFont="1" applyBorder="1"/>
    <xf numFmtId="164" fontId="1" fillId="0" borderId="22" xfId="3" applyNumberFormat="1" applyFont="1" applyBorder="1"/>
    <xf numFmtId="164" fontId="1" fillId="0" borderId="19" xfId="3" applyNumberFormat="1" applyFont="1" applyBorder="1"/>
    <xf numFmtId="164" fontId="1" fillId="0" borderId="32" xfId="3" applyNumberFormat="1" applyFont="1" applyBorder="1"/>
    <xf numFmtId="164" fontId="1" fillId="0" borderId="24" xfId="3" applyNumberFormat="1" applyFont="1" applyBorder="1"/>
    <xf numFmtId="4" fontId="1" fillId="0" borderId="2" xfId="0" applyNumberFormat="1" applyFont="1" applyBorder="1"/>
    <xf numFmtId="167" fontId="1" fillId="0" borderId="2" xfId="0" applyNumberFormat="1" applyFont="1" applyBorder="1"/>
    <xf numFmtId="4" fontId="1" fillId="0" borderId="3" xfId="0" applyNumberFormat="1" applyFont="1" applyBorder="1"/>
    <xf numFmtId="2" fontId="1" fillId="3" borderId="8" xfId="0" applyNumberFormat="1" applyFont="1" applyFill="1" applyBorder="1"/>
    <xf numFmtId="165" fontId="1" fillId="3" borderId="8" xfId="0" applyNumberFormat="1" applyFont="1" applyFill="1" applyBorder="1"/>
    <xf numFmtId="165" fontId="1" fillId="3" borderId="16" xfId="0" applyNumberFormat="1" applyFont="1" applyFill="1" applyBorder="1"/>
    <xf numFmtId="4" fontId="1" fillId="3" borderId="8" xfId="0" applyNumberFormat="1" applyFont="1" applyFill="1" applyBorder="1"/>
    <xf numFmtId="168" fontId="1" fillId="3" borderId="8" xfId="0" applyNumberFormat="1" applyFont="1" applyFill="1" applyBorder="1"/>
    <xf numFmtId="168" fontId="1" fillId="3" borderId="16" xfId="0" applyNumberFormat="1" applyFont="1" applyFill="1" applyBorder="1"/>
    <xf numFmtId="3" fontId="1" fillId="2" borderId="11" xfId="0" applyNumberFormat="1" applyFont="1" applyFill="1" applyBorder="1"/>
    <xf numFmtId="0" fontId="1" fillId="3" borderId="8" xfId="0" applyFont="1" applyFill="1" applyBorder="1"/>
    <xf numFmtId="166" fontId="1" fillId="0" borderId="24" xfId="0" applyNumberFormat="1" applyFont="1" applyBorder="1"/>
    <xf numFmtId="4" fontId="1" fillId="2" borderId="0" xfId="0" applyNumberFormat="1" applyFont="1" applyFill="1"/>
    <xf numFmtId="4" fontId="1" fillId="2" borderId="9" xfId="0" applyNumberFormat="1" applyFont="1" applyFill="1" applyBorder="1"/>
    <xf numFmtId="165" fontId="1" fillId="3" borderId="9" xfId="0" applyNumberFormat="1" applyFont="1" applyFill="1" applyBorder="1"/>
    <xf numFmtId="168" fontId="1" fillId="3" borderId="9" xfId="0" applyNumberFormat="1" applyFont="1" applyFill="1" applyBorder="1"/>
    <xf numFmtId="164" fontId="1" fillId="2" borderId="9" xfId="3" applyNumberFormat="1" applyFont="1" applyFill="1" applyBorder="1"/>
    <xf numFmtId="4" fontId="1" fillId="2" borderId="13" xfId="0" applyNumberFormat="1" applyFont="1" applyFill="1" applyBorder="1"/>
    <xf numFmtId="4" fontId="1" fillId="2" borderId="14" xfId="0" applyNumberFormat="1" applyFont="1" applyFill="1" applyBorder="1"/>
    <xf numFmtId="4" fontId="1" fillId="2" borderId="27" xfId="0" applyNumberFormat="1" applyFont="1" applyFill="1" applyBorder="1"/>
    <xf numFmtId="4" fontId="1" fillId="2" borderId="28" xfId="0" applyNumberFormat="1" applyFont="1" applyFill="1" applyBorder="1"/>
    <xf numFmtId="10" fontId="1" fillId="0" borderId="24" xfId="0" applyNumberFormat="1" applyFont="1" applyBorder="1"/>
    <xf numFmtId="10" fontId="1" fillId="0" borderId="22" xfId="3" applyNumberFormat="1" applyFont="1" applyBorder="1"/>
    <xf numFmtId="10" fontId="1" fillId="0" borderId="23" xfId="3" applyNumberFormat="1" applyFont="1" applyBorder="1"/>
    <xf numFmtId="0" fontId="2" fillId="0" borderId="0" xfId="2" applyFont="1"/>
    <xf numFmtId="14" fontId="2" fillId="0" borderId="0" xfId="2" quotePrefix="1" applyNumberFormat="1" applyFont="1" applyAlignment="1">
      <alignment horizontal="right"/>
    </xf>
    <xf numFmtId="0" fontId="2" fillId="0" borderId="0" xfId="2" applyFont="1" applyAlignment="1">
      <alignment horizontal="right"/>
    </xf>
    <xf numFmtId="165" fontId="1" fillId="2" borderId="8" xfId="0" applyNumberFormat="1" applyFont="1" applyFill="1" applyBorder="1"/>
    <xf numFmtId="165" fontId="1" fillId="2" borderId="9" xfId="0" applyNumberFormat="1" applyFont="1" applyFill="1" applyBorder="1"/>
    <xf numFmtId="164" fontId="1" fillId="2" borderId="15" xfId="3" applyNumberFormat="1" applyFont="1" applyFill="1" applyBorder="1"/>
    <xf numFmtId="0" fontId="1" fillId="2" borderId="17" xfId="0" applyFont="1" applyFill="1" applyBorder="1"/>
    <xf numFmtId="4" fontId="1" fillId="2" borderId="19" xfId="0" applyNumberFormat="1" applyFont="1" applyFill="1" applyBorder="1"/>
    <xf numFmtId="4" fontId="1" fillId="2" borderId="20" xfId="0" applyNumberFormat="1" applyFont="1" applyFill="1" applyBorder="1"/>
    <xf numFmtId="0" fontId="7" fillId="2" borderId="2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4">
    <cellStyle name="Normaali" xfId="0" builtinId="0"/>
    <cellStyle name="Normaali 3" xfId="1" xr:uid="{00000000-0005-0000-0000-000001000000}"/>
    <cellStyle name="Normaali_AT+POTVEROT" xfId="2" xr:uid="{00000000-0005-0000-0000-000002000000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C2D1-7DFC-48ED-8A26-8F497F3C0B5A}">
  <sheetPr>
    <pageSetUpPr fitToPage="1"/>
  </sheetPr>
  <dimension ref="A1:H16"/>
  <sheetViews>
    <sheetView showGridLines="0" zoomScaleNormal="100" workbookViewId="0"/>
  </sheetViews>
  <sheetFormatPr defaultRowHeight="12.5"/>
  <cols>
    <col min="1" max="1" width="38.81640625" bestFit="1" customWidth="1"/>
    <col min="2" max="2" width="17.453125" customWidth="1"/>
    <col min="3" max="3" width="17.7265625" customWidth="1"/>
    <col min="4" max="5" width="17.81640625" customWidth="1"/>
    <col min="6" max="6" width="17.54296875" customWidth="1"/>
    <col min="7" max="7" width="17.726562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46188</v>
      </c>
    </row>
    <row r="3" spans="1:8">
      <c r="E3" s="25"/>
      <c r="F3" s="41" t="s">
        <v>3</v>
      </c>
      <c r="G3" s="41">
        <v>2025</v>
      </c>
    </row>
    <row r="4" spans="1:8" ht="8.15" customHeight="1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39789267028.069977</v>
      </c>
      <c r="C6" s="43">
        <v>25978296470.299973</v>
      </c>
      <c r="D6" s="42">
        <v>10246199756.529999</v>
      </c>
      <c r="E6" s="42">
        <v>1102105180.9399991</v>
      </c>
      <c r="F6" s="42">
        <v>1546166182.72</v>
      </c>
      <c r="G6" s="44">
        <v>916499437.57999992</v>
      </c>
    </row>
    <row r="7" spans="1:8" ht="20.149999999999999" customHeight="1">
      <c r="A7" s="45" t="s">
        <v>11</v>
      </c>
      <c r="B7" s="46">
        <v>0.99999999999999978</v>
      </c>
      <c r="C7" s="47">
        <v>0.6528970853364342</v>
      </c>
      <c r="D7" s="47">
        <v>0.25751164878965105</v>
      </c>
      <c r="E7" s="47">
        <v>2.7698554491152133E-2</v>
      </c>
      <c r="F7" s="47">
        <v>3.885887572719629E-2</v>
      </c>
      <c r="G7" s="48">
        <v>2.3033835655566128E-2</v>
      </c>
    </row>
    <row r="8" spans="1:8" ht="20.149999999999999" customHeight="1">
      <c r="A8" s="40" t="s">
        <v>12</v>
      </c>
      <c r="B8" s="49">
        <v>39300000000</v>
      </c>
      <c r="C8" s="49">
        <v>25529280000</v>
      </c>
      <c r="D8" s="49">
        <v>10210139999.999998</v>
      </c>
      <c r="E8" s="49">
        <v>1120050000</v>
      </c>
      <c r="F8" s="49">
        <v>1524840000</v>
      </c>
      <c r="G8" s="50">
        <v>915690000</v>
      </c>
    </row>
    <row r="9" spans="1:8" ht="20.149999999999999" customHeight="1">
      <c r="A9" s="51" t="s">
        <v>13</v>
      </c>
      <c r="B9" s="52">
        <v>0.99999999999999989</v>
      </c>
      <c r="C9" s="53">
        <v>0.64959999999999996</v>
      </c>
      <c r="D9" s="53">
        <v>0.25979999999999998</v>
      </c>
      <c r="E9" s="53">
        <v>2.8500000000000001E-2</v>
      </c>
      <c r="F9" s="53">
        <v>3.8800000000000001E-2</v>
      </c>
      <c r="G9" s="54">
        <v>2.3300000000000001E-2</v>
      </c>
    </row>
    <row r="10" spans="1:8" ht="20.149999999999999" customHeight="1">
      <c r="A10" s="32" t="s">
        <v>14</v>
      </c>
      <c r="B10" s="55"/>
      <c r="C10" s="42">
        <v>25658855453.721863</v>
      </c>
      <c r="D10" s="42">
        <v>10120207797.433287</v>
      </c>
      <c r="E10" s="42">
        <v>1088553191.5022788</v>
      </c>
      <c r="F10" s="42">
        <v>1527153816.0788143</v>
      </c>
      <c r="G10" s="44">
        <v>905229741.26374888</v>
      </c>
    </row>
    <row r="11" spans="1:8" ht="20.149999999999999" customHeight="1">
      <c r="A11" s="51" t="s">
        <v>15</v>
      </c>
      <c r="B11" s="56">
        <v>-6.67572021484375E-6</v>
      </c>
      <c r="C11" s="57">
        <v>129575453.72186279</v>
      </c>
      <c r="D11" s="57">
        <v>-89932202.566711426</v>
      </c>
      <c r="E11" s="57">
        <v>-31496808.497721195</v>
      </c>
      <c r="F11" s="57">
        <v>2313816.0788142681</v>
      </c>
      <c r="G11" s="58">
        <v>-10460258.736251116</v>
      </c>
    </row>
    <row r="12" spans="1:8" ht="20.149999999999999" customHeight="1">
      <c r="A12" s="36" t="s">
        <v>16</v>
      </c>
      <c r="B12" s="59"/>
      <c r="C12" s="60">
        <v>5.0755624021461944E-3</v>
      </c>
      <c r="D12" s="60">
        <v>-8.80812629079635E-3</v>
      </c>
      <c r="E12" s="60">
        <v>-2.81208950472936E-2</v>
      </c>
      <c r="F12" s="60">
        <v>1.5174156493889641E-3</v>
      </c>
      <c r="G12" s="61">
        <v>-1.1423362422054533E-2</v>
      </c>
      <c r="H12" s="62"/>
    </row>
    <row r="13" spans="1:8" ht="20.149999999999999" customHeight="1">
      <c r="A13" s="36" t="s">
        <v>17</v>
      </c>
      <c r="B13" s="63">
        <v>2680000000</v>
      </c>
      <c r="C13" s="63">
        <v>1749764188.7016437</v>
      </c>
      <c r="D13" s="63">
        <v>690131218.75626481</v>
      </c>
      <c r="E13" s="63">
        <v>74232126.03628771</v>
      </c>
      <c r="F13" s="63">
        <v>104141786.94888605</v>
      </c>
      <c r="G13" s="64">
        <v>61730679.55691722</v>
      </c>
    </row>
    <row r="14" spans="1:8" ht="20.149999999999999" customHeight="1" thickBot="1">
      <c r="A14" s="37" t="s">
        <v>18</v>
      </c>
      <c r="B14" s="27"/>
      <c r="C14" s="65">
        <v>-1620188734.9797809</v>
      </c>
      <c r="D14" s="65">
        <v>-780063421.32297623</v>
      </c>
      <c r="E14" s="65">
        <v>-105728934.53400891</v>
      </c>
      <c r="F14" s="65">
        <v>-101827970.87007178</v>
      </c>
      <c r="G14" s="66">
        <v>-72190938.293168336</v>
      </c>
    </row>
    <row r="15" spans="1:8" ht="20.149999999999999" customHeight="1" thickBot="1">
      <c r="A15" s="38" t="s">
        <v>19</v>
      </c>
      <c r="B15" s="67">
        <v>6.8193384223918574E-2</v>
      </c>
      <c r="C15" s="68">
        <v>-6.3463941598814411E-2</v>
      </c>
      <c r="D15" s="68">
        <v>-7.6400854574273841E-2</v>
      </c>
      <c r="E15" s="68">
        <v>-9.4396620270531584E-2</v>
      </c>
      <c r="F15" s="69">
        <v>-6.6779446282935778E-2</v>
      </c>
      <c r="G15" s="70">
        <v>-7.8837748903196864E-2</v>
      </c>
    </row>
    <row r="16" spans="1:8" ht="20.149999999999999" customHeight="1" thickBot="1">
      <c r="A16" s="39" t="s">
        <v>20</v>
      </c>
      <c r="B16" s="71">
        <v>0.98770354257280446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68E5-0C6A-446B-AE7A-B5AEAD60F45C}">
  <sheetPr codeName="Taul12">
    <pageSetUpPr fitToPage="1"/>
  </sheetPr>
  <dimension ref="A1:H16"/>
  <sheetViews>
    <sheetView showGridLines="0" workbookViewId="0">
      <selection activeCell="A7" sqref="A7"/>
    </sheetView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'2021 su'!G2</f>
        <v>44866</v>
      </c>
    </row>
    <row r="3" spans="1:8">
      <c r="E3" s="25"/>
      <c r="F3" s="25" t="s">
        <v>23</v>
      </c>
      <c r="G3" s="25">
        <f>'2021 su'!G3</f>
        <v>2021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t="s">
        <v>30</v>
      </c>
      <c r="B6" s="42">
        <f>'2021 su'!B6</f>
        <v>35130084674.219994</v>
      </c>
      <c r="C6" s="43">
        <f>'2021 su'!C6</f>
        <v>10945660148.459991</v>
      </c>
      <c r="D6" s="42">
        <f>'2021 su'!D6</f>
        <v>20993035925.140003</v>
      </c>
      <c r="E6" s="42">
        <f>'2021 su'!E6</f>
        <v>934941406.80999959</v>
      </c>
      <c r="F6" s="42">
        <f>'2021 su'!F6</f>
        <v>989596769.33999944</v>
      </c>
      <c r="G6" s="44">
        <f>'2021 su'!G6</f>
        <v>1266850424.4699993</v>
      </c>
    </row>
    <row r="7" spans="1:8" ht="20.149999999999999" customHeight="1">
      <c r="A7" s="45" t="s">
        <v>31</v>
      </c>
      <c r="B7" s="46">
        <f>'2021 su'!B7</f>
        <v>0.99999999999999989</v>
      </c>
      <c r="C7" s="47">
        <f>'2021 su'!C7</f>
        <v>0.31157511432052992</v>
      </c>
      <c r="D7" s="47">
        <f>'2021 su'!D7</f>
        <v>0.59757999787986904</v>
      </c>
      <c r="E7" s="47">
        <f>'2021 su'!E7</f>
        <v>2.6613696365386241E-2</v>
      </c>
      <c r="F7" s="47">
        <f>'2021 su'!F7</f>
        <v>2.8169495704808513E-2</v>
      </c>
      <c r="G7" s="48">
        <f>'2021 su'!G7</f>
        <v>3.6061695729406255E-2</v>
      </c>
    </row>
    <row r="8" spans="1:8" ht="20.149999999999999" customHeight="1">
      <c r="A8" s="40" t="s">
        <v>42</v>
      </c>
      <c r="B8" s="49">
        <f>'2021 su'!B8</f>
        <v>34355133387.380001</v>
      </c>
      <c r="C8" s="49">
        <f>'2021 su'!C8</f>
        <v>10711930590.185085</v>
      </c>
      <c r="D8" s="49">
        <f>'2021 su'!D8</f>
        <v>20520321172.282078</v>
      </c>
      <c r="E8" s="49">
        <f>'2021 su'!E8</f>
        <v>917282061.44304609</v>
      </c>
      <c r="F8" s="49">
        <f>'2021 su'!F8</f>
        <v>961943734.84663999</v>
      </c>
      <c r="G8" s="50">
        <f>'2021 su'!G8</f>
        <v>1243655828.6231561</v>
      </c>
    </row>
    <row r="9" spans="1:8" ht="20.149999999999999" customHeight="1">
      <c r="A9" s="51" t="s">
        <v>33</v>
      </c>
      <c r="B9" s="52">
        <f>'2021 su'!B9</f>
        <v>1</v>
      </c>
      <c r="C9" s="53">
        <f>'2021 su'!C9</f>
        <v>0.31180000000000002</v>
      </c>
      <c r="D9" s="53">
        <f>'2021 su'!D9</f>
        <v>0.59730000000000005</v>
      </c>
      <c r="E9" s="53">
        <f>'2021 su'!E9</f>
        <v>2.6700000000000002E-2</v>
      </c>
      <c r="F9" s="53">
        <f>'2021 su'!F9</f>
        <v>2.8000000000000001E-2</v>
      </c>
      <c r="G9" s="54">
        <f>'2021 su'!G9</f>
        <v>3.6200000000000003E-2</v>
      </c>
    </row>
    <row r="10" spans="1:8" ht="20.149999999999999" customHeight="1">
      <c r="A10" s="32" t="s">
        <v>34</v>
      </c>
      <c r="B10" s="55"/>
      <c r="C10" s="42">
        <f>'2021 su'!C10</f>
        <v>10704204612.669979</v>
      </c>
      <c r="D10" s="42">
        <f>'2021 su'!D10</f>
        <v>20529940536.793159</v>
      </c>
      <c r="E10" s="42">
        <f>'2021 su'!E10</f>
        <v>914317088.56407464</v>
      </c>
      <c r="F10" s="42">
        <f>'2021 su'!F10</f>
        <v>967766782.39392447</v>
      </c>
      <c r="G10" s="44">
        <f>'2021 su'!G10</f>
        <v>1238904366.9588637</v>
      </c>
    </row>
    <row r="11" spans="1:8" ht="20.149999999999999" customHeight="1">
      <c r="A11" s="51" t="s">
        <v>35</v>
      </c>
      <c r="B11" s="56">
        <f>'2021 su'!B11</f>
        <v>-3.814697265625E-6</v>
      </c>
      <c r="C11" s="57">
        <f>'2021 su'!C11</f>
        <v>-7725977.5151062012</v>
      </c>
      <c r="D11" s="57">
        <f>'2021 su'!D11</f>
        <v>9619364.5110816956</v>
      </c>
      <c r="E11" s="57">
        <f>'2021 su'!E11</f>
        <v>-2964972.8789714575</v>
      </c>
      <c r="F11" s="57">
        <f>'2021 su'!F11</f>
        <v>5823047.5472844839</v>
      </c>
      <c r="G11" s="58">
        <f>'2021 su'!G11</f>
        <v>-4751461.6642923355</v>
      </c>
    </row>
    <row r="12" spans="1:8" ht="20.149999999999999" customHeight="1">
      <c r="A12" s="36" t="s">
        <v>36</v>
      </c>
      <c r="B12" s="59"/>
      <c r="C12" s="60">
        <f>'2021 su'!C12</f>
        <v>-7.212497737975642E-4</v>
      </c>
      <c r="D12" s="60">
        <f>'2021 su'!D12</f>
        <v>4.6877260985929881E-4</v>
      </c>
      <c r="E12" s="60">
        <f>'2021 su'!E12</f>
        <v>-3.2323458656839245E-3</v>
      </c>
      <c r="F12" s="60">
        <f>'2021 su'!F12</f>
        <v>6.0534180288754997E-3</v>
      </c>
      <c r="G12" s="61">
        <f>'2021 su'!G12</f>
        <v>-3.8205599611531192E-3</v>
      </c>
      <c r="H12" s="62"/>
    </row>
    <row r="13" spans="1:8" ht="20.149999999999999" customHeight="1">
      <c r="A13" s="36" t="s">
        <v>37</v>
      </c>
      <c r="B13" s="63">
        <f>'2021 su'!B13</f>
        <v>2433936074.2800002</v>
      </c>
      <c r="C13" s="63">
        <f>'2021 su'!C13</f>
        <v>758353910.59265292</v>
      </c>
      <c r="D13" s="63">
        <f>'2021 su'!D13</f>
        <v>1454471514.1079793</v>
      </c>
      <c r="E13" s="63">
        <f>'2021 su'!E13</f>
        <v>64776035.653648101</v>
      </c>
      <c r="F13" s="63">
        <f>'2021 su'!F13</f>
        <v>68562751.790208966</v>
      </c>
      <c r="G13" s="64">
        <f>'2021 su'!G13</f>
        <v>87771862.135510907</v>
      </c>
    </row>
    <row r="14" spans="1:8" ht="20.149999999999999" customHeight="1" thickBot="1">
      <c r="A14" s="37" t="s">
        <v>38</v>
      </c>
      <c r="B14" s="27"/>
      <c r="C14" s="65">
        <f>'2021 su'!C14</f>
        <v>-766079888.10775912</v>
      </c>
      <c r="D14" s="65">
        <f>'2021 su'!D14</f>
        <v>-1444852149.5968976</v>
      </c>
      <c r="E14" s="65">
        <f>'2021 su'!E14</f>
        <v>-67741008.532619566</v>
      </c>
      <c r="F14" s="65">
        <f>'2021 su'!F14</f>
        <v>-62739704.242924482</v>
      </c>
      <c r="G14" s="66">
        <f>'2021 su'!G14</f>
        <v>-92523323.799803242</v>
      </c>
    </row>
    <row r="15" spans="1:8" ht="20.149999999999999" customHeight="1" thickBot="1">
      <c r="A15" s="38" t="s">
        <v>39</v>
      </c>
      <c r="B15" s="67">
        <f>'2021 su'!B15</f>
        <v>7.0846357859698519E-2</v>
      </c>
      <c r="C15" s="68">
        <f>'2021 su'!C15</f>
        <v>-7.1516509713915391E-2</v>
      </c>
      <c r="D15" s="68">
        <f>'2021 su'!D15</f>
        <v>-7.0410796081912141E-2</v>
      </c>
      <c r="E15" s="68">
        <f>'2021 su'!E15</f>
        <v>-7.3849703793455901E-2</v>
      </c>
      <c r="F15" s="69">
        <f>'2021 su'!F15</f>
        <v>-6.5221802450771096E-2</v>
      </c>
      <c r="G15" s="70">
        <f>'2021 su'!G15</f>
        <v>-7.439624506261934E-2</v>
      </c>
    </row>
    <row r="16" spans="1:8" ht="20.149999999999999" customHeight="1" thickBot="1">
      <c r="A16" s="39" t="s">
        <v>40</v>
      </c>
      <c r="B16" s="71">
        <f>'2021 su'!B16</f>
        <v>0.97794052322883562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DD7C-6CDC-4F83-A1A0-C2BC7193B02A}">
  <sheetPr codeName="Taul13">
    <pageSetUpPr fitToPage="1"/>
  </sheetPr>
  <dimension ref="A1:H16"/>
  <sheetViews>
    <sheetView showGridLines="0" workbookViewId="0">
      <selection activeCell="E12" sqref="E12"/>
    </sheetView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44502</v>
      </c>
    </row>
    <row r="3" spans="1:8">
      <c r="E3" s="25"/>
      <c r="F3" s="25" t="s">
        <v>3</v>
      </c>
      <c r="G3" s="25">
        <v>2020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32308724334.570004</v>
      </c>
      <c r="C6" s="43">
        <v>9265761758.3899994</v>
      </c>
      <c r="D6" s="42">
        <v>20122915422.040005</v>
      </c>
      <c r="E6" s="42">
        <v>913460214.58999956</v>
      </c>
      <c r="F6" s="42">
        <v>958438245.15000033</v>
      </c>
      <c r="G6" s="44">
        <v>1048148694.399999</v>
      </c>
    </row>
    <row r="7" spans="1:8" ht="20.149999999999999" customHeight="1">
      <c r="A7" s="45" t="s">
        <v>11</v>
      </c>
      <c r="B7" s="46">
        <v>1</v>
      </c>
      <c r="C7" s="47">
        <v>0.28678822668574783</v>
      </c>
      <c r="D7" s="47">
        <v>0.62283224845583551</v>
      </c>
      <c r="E7" s="47">
        <v>2.8272865407211589E-2</v>
      </c>
      <c r="F7" s="47">
        <v>2.9664998073739519E-2</v>
      </c>
      <c r="G7" s="48">
        <v>3.2441661377465486E-2</v>
      </c>
    </row>
    <row r="8" spans="1:8" ht="20.149999999999999" customHeight="1">
      <c r="A8" s="40" t="s">
        <v>41</v>
      </c>
      <c r="B8" s="49">
        <v>31846435195.91</v>
      </c>
      <c r="C8" s="49">
        <v>9063495456.7559872</v>
      </c>
      <c r="D8" s="49">
        <v>19875360205.767429</v>
      </c>
      <c r="E8" s="49">
        <v>910808046.60302603</v>
      </c>
      <c r="F8" s="49">
        <v>955393055.8772999</v>
      </c>
      <c r="G8" s="50">
        <v>1041378430.906257</v>
      </c>
    </row>
    <row r="9" spans="1:8" ht="20.149999999999999" customHeight="1">
      <c r="A9" s="51" t="s">
        <v>13</v>
      </c>
      <c r="B9" s="52">
        <v>1</v>
      </c>
      <c r="C9" s="53">
        <v>0.28460000000000002</v>
      </c>
      <c r="D9" s="53">
        <v>0.62409999999999999</v>
      </c>
      <c r="E9" s="53">
        <v>2.86E-2</v>
      </c>
      <c r="F9" s="53">
        <v>0.03</v>
      </c>
      <c r="G9" s="54">
        <v>3.27E-2</v>
      </c>
    </row>
    <row r="10" spans="1:8" ht="20.149999999999999" customHeight="1">
      <c r="A10" s="32" t="s">
        <v>14</v>
      </c>
      <c r="B10" s="55"/>
      <c r="C10" s="42">
        <v>9133182676.0976143</v>
      </c>
      <c r="D10" s="42">
        <v>19834986838.371681</v>
      </c>
      <c r="E10" s="42">
        <v>900389975.99344945</v>
      </c>
      <c r="F10" s="42">
        <v>944724438.74214053</v>
      </c>
      <c r="G10" s="44">
        <v>1033151266.7051109</v>
      </c>
    </row>
    <row r="11" spans="1:8" ht="20.149999999999999" customHeight="1">
      <c r="A11" s="51" t="s">
        <v>15</v>
      </c>
      <c r="B11" s="56">
        <v>-3.0994415283203125E-6</v>
      </c>
      <c r="C11" s="57">
        <v>69687219.341627121</v>
      </c>
      <c r="D11" s="57">
        <v>-40373367.395748138</v>
      </c>
      <c r="E11" s="57">
        <v>-10418070.609576583</v>
      </c>
      <c r="F11" s="57">
        <v>-10668617.135159373</v>
      </c>
      <c r="G11" s="58">
        <v>-8227164.2011461258</v>
      </c>
    </row>
    <row r="12" spans="1:8" ht="20.149999999999999" customHeight="1">
      <c r="A12" s="36" t="s">
        <v>16</v>
      </c>
      <c r="B12" s="59"/>
      <c r="C12" s="60">
        <v>7.6887796407159696E-3</v>
      </c>
      <c r="D12" s="60">
        <v>-2.0313275823817573E-3</v>
      </c>
      <c r="E12" s="60">
        <v>-1.1438272475119315E-2</v>
      </c>
      <c r="F12" s="60">
        <v>-1.116673087534931E-2</v>
      </c>
      <c r="G12" s="61">
        <v>-7.9002636860708332E-3</v>
      </c>
      <c r="H12" s="62"/>
    </row>
    <row r="13" spans="1:8" ht="20.149999999999999" customHeight="1">
      <c r="A13" s="36" t="s">
        <v>17</v>
      </c>
      <c r="B13" s="63">
        <v>2550384075.6199999</v>
      </c>
      <c r="C13" s="63">
        <v>731420126.41462994</v>
      </c>
      <c r="D13" s="63">
        <v>1588461448.2443621</v>
      </c>
      <c r="E13" s="63">
        <v>72106665.706699997</v>
      </c>
      <c r="F13" s="63">
        <v>75657138.690563247</v>
      </c>
      <c r="G13" s="64">
        <v>82738696.563744366</v>
      </c>
    </row>
    <row r="14" spans="1:8" ht="20.149999999999999" customHeight="1" thickBot="1">
      <c r="A14" s="37" t="s">
        <v>18</v>
      </c>
      <c r="B14" s="27"/>
      <c r="C14" s="65">
        <v>-661732907.07300282</v>
      </c>
      <c r="D14" s="65">
        <v>-1628834815.6401103</v>
      </c>
      <c r="E14" s="65">
        <v>-82524736.31627658</v>
      </c>
      <c r="F14" s="65">
        <v>-86325755.82572262</v>
      </c>
      <c r="G14" s="66">
        <v>-90965860.764890492</v>
      </c>
    </row>
    <row r="15" spans="1:8" ht="20.149999999999999" customHeight="1" thickBot="1">
      <c r="A15" s="38" t="s">
        <v>19</v>
      </c>
      <c r="B15" s="67">
        <v>8.0083816600846514E-2</v>
      </c>
      <c r="C15" s="68">
        <v>-7.3010783778761967E-2</v>
      </c>
      <c r="D15" s="68">
        <v>-8.1952467717664568E-2</v>
      </c>
      <c r="E15" s="68">
        <v>-9.060606856083786E-2</v>
      </c>
      <c r="F15" s="69">
        <v>-9.0356273048743344E-2</v>
      </c>
      <c r="G15" s="70">
        <v>-8.7351397018783722E-2</v>
      </c>
    </row>
    <row r="16" spans="1:8" ht="20.149999999999999" customHeight="1" thickBot="1">
      <c r="A16" s="39" t="s">
        <v>20</v>
      </c>
      <c r="B16" s="71">
        <v>0.98569150753608181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D508-CCF0-4BD5-BCBE-EF4E9BCD979C}">
  <sheetPr codeName="Taul14">
    <pageSetUpPr fitToPage="1"/>
  </sheetPr>
  <dimension ref="A1:H16"/>
  <sheetViews>
    <sheetView showGridLines="0" workbookViewId="0"/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'2020 su'!G2</f>
        <v>44502</v>
      </c>
    </row>
    <row r="3" spans="1:8">
      <c r="E3" s="25"/>
      <c r="F3" s="25" t="s">
        <v>23</v>
      </c>
      <c r="G3" s="25">
        <f>'2020 su'!G3</f>
        <v>2020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t="s">
        <v>30</v>
      </c>
      <c r="B6" s="42">
        <f>'2020 su'!B6</f>
        <v>32308724334.570004</v>
      </c>
      <c r="C6" s="43">
        <f>'2020 su'!C6</f>
        <v>9265761758.3899994</v>
      </c>
      <c r="D6" s="42">
        <f>'2020 su'!D6</f>
        <v>20122915422.040005</v>
      </c>
      <c r="E6" s="42">
        <f>'2020 su'!E6</f>
        <v>913460214.58999956</v>
      </c>
      <c r="F6" s="42">
        <f>'2020 su'!F6</f>
        <v>958438245.15000033</v>
      </c>
      <c r="G6" s="44">
        <f>'2020 su'!G6</f>
        <v>1048148694.399999</v>
      </c>
    </row>
    <row r="7" spans="1:8" ht="20.149999999999999" customHeight="1">
      <c r="A7" s="45" t="s">
        <v>31</v>
      </c>
      <c r="B7" s="46">
        <f>'2020 su'!B7</f>
        <v>1</v>
      </c>
      <c r="C7" s="47">
        <f>'2020 su'!C7</f>
        <v>0.28678822668574783</v>
      </c>
      <c r="D7" s="47">
        <f>'2020 su'!D7</f>
        <v>0.62283224845583551</v>
      </c>
      <c r="E7" s="47">
        <f>'2020 su'!E7</f>
        <v>2.8272865407211589E-2</v>
      </c>
      <c r="F7" s="47">
        <f>'2020 su'!F7</f>
        <v>2.9664998073739519E-2</v>
      </c>
      <c r="G7" s="48">
        <f>'2020 su'!G7</f>
        <v>3.2441661377465486E-2</v>
      </c>
    </row>
    <row r="8" spans="1:8" ht="20.149999999999999" customHeight="1">
      <c r="A8" s="40" t="s">
        <v>42</v>
      </c>
      <c r="B8" s="49">
        <f>'2020 su'!B8</f>
        <v>31846435195.91</v>
      </c>
      <c r="C8" s="49">
        <f>'2020 su'!C8</f>
        <v>9063495456.7559872</v>
      </c>
      <c r="D8" s="49">
        <f>'2020 su'!D8</f>
        <v>19875360205.767429</v>
      </c>
      <c r="E8" s="49">
        <f>'2020 su'!E8</f>
        <v>910808046.60302603</v>
      </c>
      <c r="F8" s="49">
        <f>'2020 su'!F8</f>
        <v>955393055.8772999</v>
      </c>
      <c r="G8" s="50">
        <f>'2020 su'!G8</f>
        <v>1041378430.906257</v>
      </c>
    </row>
    <row r="9" spans="1:8" ht="20.149999999999999" customHeight="1">
      <c r="A9" s="51" t="s">
        <v>33</v>
      </c>
      <c r="B9" s="52">
        <f>'2020 su'!B9</f>
        <v>1</v>
      </c>
      <c r="C9" s="53">
        <f>'2020 su'!C9</f>
        <v>0.28460000000000002</v>
      </c>
      <c r="D9" s="53">
        <f>'2020 su'!D9</f>
        <v>0.62409999999999999</v>
      </c>
      <c r="E9" s="53">
        <f>'2020 su'!E9</f>
        <v>2.86E-2</v>
      </c>
      <c r="F9" s="53">
        <f>'2020 su'!F9</f>
        <v>0.03</v>
      </c>
      <c r="G9" s="54">
        <f>'2020 su'!G9</f>
        <v>3.27E-2</v>
      </c>
    </row>
    <row r="10" spans="1:8" ht="20.149999999999999" customHeight="1">
      <c r="A10" s="32" t="s">
        <v>34</v>
      </c>
      <c r="B10" s="55"/>
      <c r="C10" s="42">
        <f>'2020 su'!C10</f>
        <v>9133182676.0976143</v>
      </c>
      <c r="D10" s="42">
        <f>'2020 su'!D10</f>
        <v>19834986838.371681</v>
      </c>
      <c r="E10" s="42">
        <f>'2020 su'!E10</f>
        <v>900389975.99344945</v>
      </c>
      <c r="F10" s="42">
        <f>'2020 su'!F10</f>
        <v>944724438.74214053</v>
      </c>
      <c r="G10" s="44">
        <f>'2020 su'!G10</f>
        <v>1033151266.7051109</v>
      </c>
    </row>
    <row r="11" spans="1:8" ht="20.149999999999999" customHeight="1">
      <c r="A11" s="51" t="s">
        <v>35</v>
      </c>
      <c r="B11" s="56">
        <f>'2020 su'!B11</f>
        <v>-3.0994415283203125E-6</v>
      </c>
      <c r="C11" s="57">
        <f>'2020 su'!C11</f>
        <v>69687219.341627121</v>
      </c>
      <c r="D11" s="57">
        <f>'2020 su'!D11</f>
        <v>-40373367.395748138</v>
      </c>
      <c r="E11" s="57">
        <f>'2020 su'!E11</f>
        <v>-10418070.609576583</v>
      </c>
      <c r="F11" s="57">
        <f>'2020 su'!F11</f>
        <v>-10668617.135159373</v>
      </c>
      <c r="G11" s="58">
        <f>'2020 su'!G11</f>
        <v>-8227164.2011461258</v>
      </c>
    </row>
    <row r="12" spans="1:8" ht="20.149999999999999" customHeight="1">
      <c r="A12" s="36" t="s">
        <v>36</v>
      </c>
      <c r="B12" s="59"/>
      <c r="C12" s="60">
        <f>'2020 su'!C12</f>
        <v>7.6887796407159696E-3</v>
      </c>
      <c r="D12" s="60">
        <f>'2020 su'!D12</f>
        <v>-2.0313275823817573E-3</v>
      </c>
      <c r="E12" s="60">
        <f>'2020 su'!E12</f>
        <v>-1.1438272475119315E-2</v>
      </c>
      <c r="F12" s="60">
        <f>'2020 su'!F12</f>
        <v>-1.116673087534931E-2</v>
      </c>
      <c r="G12" s="61">
        <f>'2020 su'!G12</f>
        <v>-7.9002636860708332E-3</v>
      </c>
      <c r="H12" s="62"/>
    </row>
    <row r="13" spans="1:8" ht="20.149999999999999" customHeight="1">
      <c r="A13" s="36" t="s">
        <v>37</v>
      </c>
      <c r="B13" s="63">
        <f>'2020 su'!B13</f>
        <v>2550384075.6199999</v>
      </c>
      <c r="C13" s="63">
        <f>'2020 su'!C13</f>
        <v>731420126.41462994</v>
      </c>
      <c r="D13" s="63">
        <f>'2020 su'!D13</f>
        <v>1588461448.2443621</v>
      </c>
      <c r="E13" s="63">
        <f>'2020 su'!E13</f>
        <v>72106665.706699997</v>
      </c>
      <c r="F13" s="63">
        <f>'2020 su'!F13</f>
        <v>75657138.690563247</v>
      </c>
      <c r="G13" s="64">
        <f>'2020 su'!G13</f>
        <v>82738696.563744366</v>
      </c>
    </row>
    <row r="14" spans="1:8" ht="20.149999999999999" customHeight="1" thickBot="1">
      <c r="A14" s="37" t="s">
        <v>38</v>
      </c>
      <c r="B14" s="27"/>
      <c r="C14" s="65">
        <f>'2020 su'!C14</f>
        <v>-661732907.07300282</v>
      </c>
      <c r="D14" s="65">
        <f>'2020 su'!D14</f>
        <v>-1628834815.6401103</v>
      </c>
      <c r="E14" s="65">
        <f>'2020 su'!E14</f>
        <v>-82524736.31627658</v>
      </c>
      <c r="F14" s="65">
        <f>'2020 su'!F14</f>
        <v>-86325755.82572262</v>
      </c>
      <c r="G14" s="66">
        <f>'2020 su'!G14</f>
        <v>-90965860.764890492</v>
      </c>
    </row>
    <row r="15" spans="1:8" ht="20.149999999999999" customHeight="1" thickBot="1">
      <c r="A15" s="38" t="s">
        <v>39</v>
      </c>
      <c r="B15" s="67">
        <f>'2020 su'!B15</f>
        <v>8.0083816600846514E-2</v>
      </c>
      <c r="C15" s="68">
        <f>'2020 su'!C15</f>
        <v>-7.3010783778761967E-2</v>
      </c>
      <c r="D15" s="68">
        <f>'2020 su'!D15</f>
        <v>-8.1952467717664568E-2</v>
      </c>
      <c r="E15" s="68">
        <f>'2020 su'!E15</f>
        <v>-9.060606856083786E-2</v>
      </c>
      <c r="F15" s="69">
        <f>'2020 su'!F15</f>
        <v>-9.0356273048743344E-2</v>
      </c>
      <c r="G15" s="70">
        <f>'2020 su'!G15</f>
        <v>-8.7351397018783722E-2</v>
      </c>
    </row>
    <row r="16" spans="1:8" ht="20.149999999999999" customHeight="1" thickBot="1">
      <c r="A16" s="39" t="s">
        <v>40</v>
      </c>
      <c r="B16" s="71">
        <f>'2020 su'!B16</f>
        <v>0.98569150753608181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5">
    <pageSetUpPr fitToPage="1"/>
  </sheetPr>
  <dimension ref="A1:H16"/>
  <sheetViews>
    <sheetView showGridLines="0" workbookViewId="0"/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44137</v>
      </c>
    </row>
    <row r="3" spans="1:8">
      <c r="E3" s="25"/>
      <c r="F3" s="25" t="s">
        <v>3</v>
      </c>
      <c r="G3" s="25">
        <v>2019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31601952709.38002</v>
      </c>
      <c r="C6" s="43">
        <v>9237065980.0999966</v>
      </c>
      <c r="D6" s="42">
        <v>19622248898.710026</v>
      </c>
      <c r="E6" s="42">
        <v>910995350.46000016</v>
      </c>
      <c r="F6" s="42">
        <v>443220175.92000014</v>
      </c>
      <c r="G6" s="44">
        <v>1388422304.1900001</v>
      </c>
    </row>
    <row r="7" spans="1:8" ht="20.149999999999999" customHeight="1">
      <c r="A7" s="33" t="s">
        <v>11</v>
      </c>
      <c r="B7" s="75">
        <v>1</v>
      </c>
      <c r="C7" s="76">
        <v>0.2922941523597139</v>
      </c>
      <c r="D7" s="76">
        <v>0.62091887419620728</v>
      </c>
      <c r="E7" s="76">
        <v>2.8827185422298306E-2</v>
      </c>
      <c r="F7" s="76">
        <v>1.4025088259449377E-2</v>
      </c>
      <c r="G7" s="77">
        <v>4.3934699762331199E-2</v>
      </c>
    </row>
    <row r="8" spans="1:8" ht="20.149999999999999" customHeight="1">
      <c r="A8" s="32" t="s">
        <v>41</v>
      </c>
      <c r="B8" s="42">
        <v>31333644369</v>
      </c>
      <c r="C8" s="42">
        <v>9403226675.1368999</v>
      </c>
      <c r="D8" s="42">
        <v>19245124371.4398</v>
      </c>
      <c r="E8" s="42">
        <v>905542322.26409996</v>
      </c>
      <c r="F8" s="42">
        <v>438671021.16600001</v>
      </c>
      <c r="G8" s="44">
        <v>1341079978.9931998</v>
      </c>
    </row>
    <row r="9" spans="1:8" ht="20.149999999999999" customHeight="1">
      <c r="A9" s="34" t="s">
        <v>13</v>
      </c>
      <c r="B9" s="78">
        <v>0.99999999999999989</v>
      </c>
      <c r="C9" s="79">
        <v>0.30009999999999998</v>
      </c>
      <c r="D9" s="79">
        <v>0.61419999999999997</v>
      </c>
      <c r="E9" s="79">
        <v>2.8899999999999999E-2</v>
      </c>
      <c r="F9" s="79">
        <v>1.4E-2</v>
      </c>
      <c r="G9" s="80">
        <v>4.2799999999999998E-2</v>
      </c>
    </row>
    <row r="10" spans="1:8" ht="20.149999999999999" customHeight="1">
      <c r="A10" s="32" t="s">
        <v>14</v>
      </c>
      <c r="B10" s="55"/>
      <c r="C10" s="42">
        <v>9158641021.177578</v>
      </c>
      <c r="D10" s="42">
        <v>19455651186.063808</v>
      </c>
      <c r="E10" s="42">
        <v>903260776.18151617</v>
      </c>
      <c r="F10" s="42">
        <v>439457127.76542395</v>
      </c>
      <c r="G10" s="44">
        <v>1376634257.8116746</v>
      </c>
    </row>
    <row r="11" spans="1:8" ht="20.149999999999999" customHeight="1">
      <c r="A11" s="35" t="s">
        <v>15</v>
      </c>
      <c r="B11" s="59">
        <v>1.1324882507324219E-6</v>
      </c>
      <c r="C11" s="42">
        <v>-244585653.95932198</v>
      </c>
      <c r="D11" s="42">
        <v>210526814.62400818</v>
      </c>
      <c r="E11" s="42">
        <v>-2281546.0825837851</v>
      </c>
      <c r="F11" s="42">
        <v>786106.59942394495</v>
      </c>
      <c r="G11" s="44">
        <v>35554278.81847477</v>
      </c>
    </row>
    <row r="12" spans="1:8" ht="20.149999999999999" customHeight="1">
      <c r="A12" s="35" t="s">
        <v>16</v>
      </c>
      <c r="B12" s="59"/>
      <c r="C12" s="60">
        <v>-2.6010821860333499E-2</v>
      </c>
      <c r="D12" s="60">
        <v>1.0939228583860686E-2</v>
      </c>
      <c r="E12" s="60">
        <v>-2.5195355606122357E-3</v>
      </c>
      <c r="F12" s="60">
        <v>1.7920185320982711E-3</v>
      </c>
      <c r="G12" s="61">
        <v>2.6511676689981407E-2</v>
      </c>
      <c r="H12" s="62"/>
    </row>
    <row r="13" spans="1:8" ht="20.149999999999999" customHeight="1">
      <c r="A13" s="36" t="s">
        <v>17</v>
      </c>
      <c r="B13" s="63">
        <v>2553534428.1500001</v>
      </c>
      <c r="C13" s="63">
        <v>746383181.197451</v>
      </c>
      <c r="D13" s="63">
        <v>1585537722.3481541</v>
      </c>
      <c r="E13" s="63">
        <v>73611210.442502528</v>
      </c>
      <c r="F13" s="63">
        <v>35813545.728346348</v>
      </c>
      <c r="G13" s="64">
        <v>112188768.43354635</v>
      </c>
    </row>
    <row r="14" spans="1:8" ht="20.149999999999999" customHeight="1" thickBot="1">
      <c r="A14" s="37" t="s">
        <v>18</v>
      </c>
      <c r="B14" s="27"/>
      <c r="C14" s="65">
        <v>-990968835.15677297</v>
      </c>
      <c r="D14" s="65">
        <v>-1375010907.7241459</v>
      </c>
      <c r="E14" s="65">
        <v>-75892756.525086313</v>
      </c>
      <c r="F14" s="65">
        <v>-35027439.128922403</v>
      </c>
      <c r="G14" s="66">
        <v>-76634489.61507158</v>
      </c>
    </row>
    <row r="15" spans="1:8" ht="20.149999999999999" customHeight="1" thickBot="1">
      <c r="A15" s="38" t="s">
        <v>19</v>
      </c>
      <c r="B15" s="67">
        <v>8.1494970648110884E-2</v>
      </c>
      <c r="C15" s="68">
        <v>-0.10538604134440327</v>
      </c>
      <c r="D15" s="68">
        <v>-7.144723417660491E-2</v>
      </c>
      <c r="E15" s="68">
        <v>-8.3809176732164176E-2</v>
      </c>
      <c r="F15" s="69">
        <v>-7.9848992613686845E-2</v>
      </c>
      <c r="G15" s="70">
        <v>-5.714386227181173E-2</v>
      </c>
    </row>
    <row r="16" spans="1:8" ht="20.149999999999999" customHeight="1" thickBot="1">
      <c r="A16" s="39" t="s">
        <v>20</v>
      </c>
      <c r="B16" s="71">
        <v>0.99150975438614652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16">
    <pageSetUpPr fitToPage="1"/>
  </sheetPr>
  <dimension ref="A1:H16"/>
  <sheetViews>
    <sheetView showGridLines="0" workbookViewId="0"/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'2019 su'!G2</f>
        <v>44137</v>
      </c>
    </row>
    <row r="3" spans="1:8">
      <c r="E3" s="25"/>
      <c r="F3" s="25" t="s">
        <v>23</v>
      </c>
      <c r="G3" s="25">
        <f>'2019 su'!G3</f>
        <v>2019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t="s">
        <v>30</v>
      </c>
      <c r="B6" s="42">
        <f>'2019 su'!B6</f>
        <v>31601952709.38002</v>
      </c>
      <c r="C6" s="43">
        <f>'2019 su'!C6</f>
        <v>9237065980.0999966</v>
      </c>
      <c r="D6" s="42">
        <f>'2019 su'!D6</f>
        <v>19622248898.710026</v>
      </c>
      <c r="E6" s="42">
        <f>'2019 su'!E6</f>
        <v>910995350.46000016</v>
      </c>
      <c r="F6" s="42">
        <f>'2019 su'!F6</f>
        <v>443220175.92000014</v>
      </c>
      <c r="G6" s="44">
        <f>'2019 su'!G6</f>
        <v>1388422304.1900001</v>
      </c>
    </row>
    <row r="7" spans="1:8" ht="20.149999999999999" customHeight="1">
      <c r="A7" s="33" t="s">
        <v>31</v>
      </c>
      <c r="B7" s="75">
        <f>'2019 su'!B7</f>
        <v>1</v>
      </c>
      <c r="C7" s="76">
        <f>'2019 su'!C7</f>
        <v>0.2922941523597139</v>
      </c>
      <c r="D7" s="76">
        <f>'2019 su'!D7</f>
        <v>0.62091887419620728</v>
      </c>
      <c r="E7" s="76">
        <f>'2019 su'!E7</f>
        <v>2.8827185422298306E-2</v>
      </c>
      <c r="F7" s="76">
        <f>'2019 su'!F7</f>
        <v>1.4025088259449377E-2</v>
      </c>
      <c r="G7" s="77">
        <f>'2019 su'!G7</f>
        <v>4.3934699762331199E-2</v>
      </c>
    </row>
    <row r="8" spans="1:8" ht="20.149999999999999" customHeight="1">
      <c r="A8" s="32" t="s">
        <v>42</v>
      </c>
      <c r="B8" s="42">
        <f>'2019 su'!B8</f>
        <v>31333644369</v>
      </c>
      <c r="C8" s="42">
        <f>'2019 su'!C8</f>
        <v>9403226675.1368999</v>
      </c>
      <c r="D8" s="42">
        <f>'2019 su'!D8</f>
        <v>19245124371.4398</v>
      </c>
      <c r="E8" s="42">
        <f>'2019 su'!E8</f>
        <v>905542322.26409996</v>
      </c>
      <c r="F8" s="42">
        <f>'2019 su'!F8</f>
        <v>438671021.16600001</v>
      </c>
      <c r="G8" s="44">
        <f>'2019 su'!G8</f>
        <v>1341079978.9931998</v>
      </c>
    </row>
    <row r="9" spans="1:8" ht="20.149999999999999" customHeight="1">
      <c r="A9" s="34" t="s">
        <v>33</v>
      </c>
      <c r="B9" s="78">
        <f>'2019 su'!B9</f>
        <v>0.99999999999999989</v>
      </c>
      <c r="C9" s="79">
        <f>'2019 su'!C9</f>
        <v>0.30009999999999998</v>
      </c>
      <c r="D9" s="79">
        <f>'2019 su'!D9</f>
        <v>0.61419999999999997</v>
      </c>
      <c r="E9" s="79">
        <f>'2019 su'!E9</f>
        <v>2.8899999999999999E-2</v>
      </c>
      <c r="F9" s="79">
        <f>'2019 su'!F9</f>
        <v>1.4E-2</v>
      </c>
      <c r="G9" s="80">
        <f>'2019 su'!G9</f>
        <v>4.2799999999999998E-2</v>
      </c>
    </row>
    <row r="10" spans="1:8" ht="20.149999999999999" customHeight="1">
      <c r="A10" s="32" t="s">
        <v>34</v>
      </c>
      <c r="B10" s="55"/>
      <c r="C10" s="42">
        <f>'2019 su'!C10</f>
        <v>9158641021.177578</v>
      </c>
      <c r="D10" s="42">
        <f>'2019 su'!D10</f>
        <v>19455651186.063808</v>
      </c>
      <c r="E10" s="42">
        <f>'2019 su'!E10</f>
        <v>903260776.18151617</v>
      </c>
      <c r="F10" s="42">
        <f>'2019 su'!F10</f>
        <v>439457127.76542395</v>
      </c>
      <c r="G10" s="44">
        <f>'2019 su'!G10</f>
        <v>1376634257.8116746</v>
      </c>
    </row>
    <row r="11" spans="1:8" ht="20.149999999999999" customHeight="1">
      <c r="A11" s="35" t="s">
        <v>35</v>
      </c>
      <c r="B11" s="59">
        <f>'2019 su'!B11</f>
        <v>1.1324882507324219E-6</v>
      </c>
      <c r="C11" s="42">
        <f>'2019 su'!C11</f>
        <v>-244585653.95932198</v>
      </c>
      <c r="D11" s="42">
        <f>'2019 su'!D11</f>
        <v>210526814.62400818</v>
      </c>
      <c r="E11" s="42">
        <f>'2019 su'!E11</f>
        <v>-2281546.0825837851</v>
      </c>
      <c r="F11" s="42">
        <f>'2019 su'!F11</f>
        <v>786106.59942394495</v>
      </c>
      <c r="G11" s="44">
        <f>'2019 su'!G11</f>
        <v>35554278.81847477</v>
      </c>
    </row>
    <row r="12" spans="1:8" ht="20.149999999999999" customHeight="1">
      <c r="A12" s="35" t="s">
        <v>36</v>
      </c>
      <c r="B12" s="59"/>
      <c r="C12" s="60">
        <f>'2019 su'!C12</f>
        <v>-2.6010821860333499E-2</v>
      </c>
      <c r="D12" s="60">
        <f>'2019 su'!D12</f>
        <v>1.0939228583860686E-2</v>
      </c>
      <c r="E12" s="60">
        <f>'2019 su'!E12</f>
        <v>-2.5195355606122357E-3</v>
      </c>
      <c r="F12" s="60">
        <f>'2019 su'!F12</f>
        <v>1.7920185320982711E-3</v>
      </c>
      <c r="G12" s="61">
        <f>'2019 su'!G12</f>
        <v>2.6511676689981407E-2</v>
      </c>
      <c r="H12" s="62"/>
    </row>
    <row r="13" spans="1:8" ht="20.149999999999999" customHeight="1">
      <c r="A13" s="36" t="s">
        <v>37</v>
      </c>
      <c r="B13" s="63">
        <f>'2019 su'!B13</f>
        <v>2553534428.1500001</v>
      </c>
      <c r="C13" s="63">
        <f>'2019 su'!C13</f>
        <v>746383181.197451</v>
      </c>
      <c r="D13" s="63">
        <f>'2019 su'!D13</f>
        <v>1585537722.3481541</v>
      </c>
      <c r="E13" s="63">
        <f>'2019 su'!E13</f>
        <v>73611210.442502528</v>
      </c>
      <c r="F13" s="63">
        <f>'2019 su'!F13</f>
        <v>35813545.728346348</v>
      </c>
      <c r="G13" s="64">
        <f>'2019 su'!G13</f>
        <v>112188768.43354635</v>
      </c>
    </row>
    <row r="14" spans="1:8" ht="20.149999999999999" customHeight="1" thickBot="1">
      <c r="A14" s="37" t="s">
        <v>38</v>
      </c>
      <c r="B14" s="27"/>
      <c r="C14" s="65">
        <f>'2019 su'!C14</f>
        <v>-990968835.15677297</v>
      </c>
      <c r="D14" s="65">
        <f>'2019 su'!D14</f>
        <v>-1375010907.7241459</v>
      </c>
      <c r="E14" s="65">
        <f>'2019 su'!E14</f>
        <v>-75892756.525086313</v>
      </c>
      <c r="F14" s="65">
        <f>'2019 su'!F14</f>
        <v>-35027439.128922403</v>
      </c>
      <c r="G14" s="66">
        <f>'2019 su'!G14</f>
        <v>-76634489.61507158</v>
      </c>
    </row>
    <row r="15" spans="1:8" ht="20.149999999999999" customHeight="1" thickBot="1">
      <c r="A15" s="38" t="s">
        <v>39</v>
      </c>
      <c r="B15" s="67">
        <f>'2019 su'!B15</f>
        <v>8.1494970648110884E-2</v>
      </c>
      <c r="C15" s="68">
        <f>'2019 su'!C15</f>
        <v>-0.10538604134440327</v>
      </c>
      <c r="D15" s="68">
        <f>'2019 su'!D15</f>
        <v>-7.144723417660491E-2</v>
      </c>
      <c r="E15" s="68">
        <f>'2019 su'!E15</f>
        <v>-8.3809176732164176E-2</v>
      </c>
      <c r="F15" s="69">
        <f>'2019 su'!F15</f>
        <v>-7.9848992613686845E-2</v>
      </c>
      <c r="G15" s="70">
        <f>'2019 su'!G15</f>
        <v>-5.714386227181173E-2</v>
      </c>
    </row>
    <row r="16" spans="1:8" ht="20.149999999999999" customHeight="1" thickBot="1">
      <c r="A16" s="39" t="s">
        <v>40</v>
      </c>
      <c r="B16" s="71">
        <f>'2019 su'!B16</f>
        <v>0.99150975438614652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ul17">
    <pageSetUpPr fitToPage="1"/>
  </sheetPr>
  <dimension ref="A1:H17"/>
  <sheetViews>
    <sheetView showGridLines="0" workbookViewId="0">
      <selection activeCell="B6" sqref="B6"/>
    </sheetView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43772</v>
      </c>
    </row>
    <row r="3" spans="1:8">
      <c r="E3" s="25"/>
      <c r="F3" s="25" t="s">
        <v>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30759503793.559994</v>
      </c>
      <c r="C6" s="43">
        <v>9157615566.430006</v>
      </c>
      <c r="D6" s="42">
        <v>18972340146.509991</v>
      </c>
      <c r="E6" s="42">
        <v>897894025.82000005</v>
      </c>
      <c r="F6" s="42">
        <v>406844406.81999981</v>
      </c>
      <c r="G6" s="44">
        <v>1324809647.9799984</v>
      </c>
    </row>
    <row r="7" spans="1:8" ht="20.149999999999999" customHeight="1">
      <c r="A7" s="33" t="s">
        <v>11</v>
      </c>
      <c r="B7" s="75">
        <v>1.0000000000000002</v>
      </c>
      <c r="C7" s="76">
        <v>0.29771662208501892</v>
      </c>
      <c r="D7" s="76">
        <v>0.61679604046415604</v>
      </c>
      <c r="E7" s="76">
        <v>2.9190783825582677E-2</v>
      </c>
      <c r="F7" s="76">
        <v>1.3226624510931784E-2</v>
      </c>
      <c r="G7" s="77">
        <v>4.3069929114310644E-2</v>
      </c>
    </row>
    <row r="8" spans="1:8" ht="20.149999999999999" customHeight="1">
      <c r="A8" s="32" t="s">
        <v>41</v>
      </c>
      <c r="B8" s="42">
        <v>30549843724</v>
      </c>
      <c r="C8" s="42">
        <v>9131348289.1035995</v>
      </c>
      <c r="D8" s="42">
        <v>18824813702.728798</v>
      </c>
      <c r="E8" s="42">
        <v>895110421.11319995</v>
      </c>
      <c r="F8" s="42">
        <v>403257937.15679997</v>
      </c>
      <c r="G8" s="44">
        <v>1295313373.8975999</v>
      </c>
    </row>
    <row r="9" spans="1:8" ht="20.149999999999999" customHeight="1">
      <c r="A9" s="34" t="s">
        <v>13</v>
      </c>
      <c r="B9" s="78">
        <v>1</v>
      </c>
      <c r="C9" s="79">
        <v>0.2989</v>
      </c>
      <c r="D9" s="79">
        <v>0.61619999999999997</v>
      </c>
      <c r="E9" s="79">
        <v>2.93E-2</v>
      </c>
      <c r="F9" s="79">
        <v>1.32E-2</v>
      </c>
      <c r="G9" s="80">
        <v>4.24E-2</v>
      </c>
    </row>
    <row r="10" spans="1:8" ht="20.149999999999999" customHeight="1">
      <c r="A10" s="32" t="s">
        <v>14</v>
      </c>
      <c r="B10" s="55"/>
      <c r="C10" s="42">
        <v>9095196278.7344952</v>
      </c>
      <c r="D10" s="42">
        <v>18843022645.761948</v>
      </c>
      <c r="E10" s="42">
        <v>891773884.05261767</v>
      </c>
      <c r="F10" s="42">
        <v>404071311.80499393</v>
      </c>
      <c r="G10" s="44">
        <v>1315779603.6459479</v>
      </c>
    </row>
    <row r="11" spans="1:8" ht="20.149999999999999" customHeight="1">
      <c r="A11" s="35" t="s">
        <v>15</v>
      </c>
      <c r="B11" s="59">
        <v>0</v>
      </c>
      <c r="C11" s="42">
        <v>-36152010.369104385</v>
      </c>
      <c r="D11" s="42">
        <v>18208943.033149719</v>
      </c>
      <c r="E11" s="42">
        <v>-3336537.0605822802</v>
      </c>
      <c r="F11" s="42">
        <v>813374.64819395542</v>
      </c>
      <c r="G11" s="44">
        <v>20466229.748347998</v>
      </c>
    </row>
    <row r="12" spans="1:8" ht="20.149999999999999" customHeight="1">
      <c r="A12" s="35" t="s">
        <v>16</v>
      </c>
      <c r="B12" s="59"/>
      <c r="C12" s="60">
        <v>-3.9591097858182054E-3</v>
      </c>
      <c r="D12" s="60">
        <v>9.6728410281745291E-4</v>
      </c>
      <c r="E12" s="60">
        <v>-3.7275144852327953E-3</v>
      </c>
      <c r="F12" s="60">
        <v>2.0170084039230914E-3</v>
      </c>
      <c r="G12" s="61">
        <v>1.580021496015677E-2</v>
      </c>
      <c r="H12" s="62"/>
    </row>
    <row r="13" spans="1:8" ht="20.149999999999999" customHeight="1">
      <c r="A13" s="36" t="s">
        <v>17</v>
      </c>
      <c r="B13" s="63">
        <v>2962957628.1500001</v>
      </c>
      <c r="C13" s="63">
        <v>882121736.43385756</v>
      </c>
      <c r="D13" s="63">
        <v>1827540533.1059873</v>
      </c>
      <c r="E13" s="63">
        <v>86491055.607687831</v>
      </c>
      <c r="F13" s="63">
        <v>39189927.989341095</v>
      </c>
      <c r="G13" s="64">
        <v>127614375.01312651</v>
      </c>
    </row>
    <row r="14" spans="1:8" ht="20.149999999999999" customHeight="1" thickBot="1">
      <c r="A14" s="37" t="s">
        <v>18</v>
      </c>
      <c r="B14" s="27"/>
      <c r="C14" s="65">
        <v>-918273746.80296195</v>
      </c>
      <c r="D14" s="65">
        <v>-1809331590.0728376</v>
      </c>
      <c r="E14" s="65">
        <v>-89827592.668270111</v>
      </c>
      <c r="F14" s="65">
        <v>-38376553.34114714</v>
      </c>
      <c r="G14" s="66">
        <v>-107148145.26477851</v>
      </c>
    </row>
    <row r="15" spans="1:8" ht="20.149999999999999" customHeight="1" thickBot="1">
      <c r="A15" s="38" t="s">
        <v>19</v>
      </c>
      <c r="B15" s="67">
        <v>9.6987652536575708E-2</v>
      </c>
      <c r="C15" s="68">
        <v>-0.10056277755813281</v>
      </c>
      <c r="D15" s="68">
        <v>-9.611418304822647E-2</v>
      </c>
      <c r="E15" s="68">
        <v>-0.10035364414208969</v>
      </c>
      <c r="F15" s="69">
        <v>-9.5166269042895671E-2</v>
      </c>
      <c r="G15" s="70">
        <v>-8.2719863334977828E-2</v>
      </c>
    </row>
    <row r="16" spans="1:8" ht="20.149999999999999" customHeight="1" thickBot="1">
      <c r="A16" s="39" t="s">
        <v>20</v>
      </c>
      <c r="B16" s="71">
        <v>0.99318389298581955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ul18">
    <pageSetUpPr fitToPage="1"/>
  </sheetPr>
  <dimension ref="A1:H17"/>
  <sheetViews>
    <sheetView showGridLines="0" workbookViewId="0"/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'2018'!G2</f>
        <v>43772</v>
      </c>
    </row>
    <row r="3" spans="1:8">
      <c r="E3" s="25"/>
      <c r="F3" s="25" t="s">
        <v>23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s="32" t="s">
        <v>30</v>
      </c>
      <c r="B6" s="42">
        <f>'2018'!B6</f>
        <v>30759503793.559994</v>
      </c>
      <c r="C6" s="43">
        <f>'2018'!C6</f>
        <v>9157615566.430006</v>
      </c>
      <c r="D6" s="42">
        <f>'2018'!D6</f>
        <v>18972340146.509991</v>
      </c>
      <c r="E6" s="42">
        <f>'2018'!E6</f>
        <v>897894025.82000005</v>
      </c>
      <c r="F6" s="42">
        <f>'2018'!F6</f>
        <v>406844406.81999981</v>
      </c>
      <c r="G6" s="44">
        <f>'2018'!G6</f>
        <v>1324809647.9799984</v>
      </c>
    </row>
    <row r="7" spans="1:8" ht="20.149999999999999" customHeight="1">
      <c r="A7" s="33" t="s">
        <v>31</v>
      </c>
      <c r="B7" s="75">
        <f>'2018'!B7</f>
        <v>1.0000000000000002</v>
      </c>
      <c r="C7" s="76">
        <f>'2018'!C7</f>
        <v>0.29771662208501892</v>
      </c>
      <c r="D7" s="76">
        <f>'2018'!D7</f>
        <v>0.61679604046415604</v>
      </c>
      <c r="E7" s="76">
        <f>'2018'!E7</f>
        <v>2.9190783825582677E-2</v>
      </c>
      <c r="F7" s="76">
        <f>'2018'!F7</f>
        <v>1.3226624510931784E-2</v>
      </c>
      <c r="G7" s="77">
        <f>'2018'!G7</f>
        <v>4.3069929114310644E-2</v>
      </c>
    </row>
    <row r="8" spans="1:8" ht="20.149999999999999" customHeight="1">
      <c r="A8" s="32" t="s">
        <v>42</v>
      </c>
      <c r="B8" s="42">
        <f>'2018'!B8</f>
        <v>30549843724</v>
      </c>
      <c r="C8" s="42">
        <f>'2018'!C8</f>
        <v>9131348289.1035995</v>
      </c>
      <c r="D8" s="42">
        <f>'2018'!D8</f>
        <v>18824813702.728798</v>
      </c>
      <c r="E8" s="42">
        <f>'2018'!E8</f>
        <v>895110421.11319995</v>
      </c>
      <c r="F8" s="42">
        <f>'2018'!F8</f>
        <v>403257937.15679997</v>
      </c>
      <c r="G8" s="44">
        <f>'2018'!G8</f>
        <v>1295313373.8975999</v>
      </c>
    </row>
    <row r="9" spans="1:8" ht="20.149999999999999" customHeight="1">
      <c r="A9" s="34" t="s">
        <v>33</v>
      </c>
      <c r="B9" s="78">
        <f>'2018'!B9</f>
        <v>1</v>
      </c>
      <c r="C9" s="79">
        <f>'2018'!C9</f>
        <v>0.2989</v>
      </c>
      <c r="D9" s="79">
        <f>'2018'!D9</f>
        <v>0.61619999999999997</v>
      </c>
      <c r="E9" s="79">
        <f>'2018'!E9</f>
        <v>2.93E-2</v>
      </c>
      <c r="F9" s="79">
        <f>'2018'!F9</f>
        <v>1.32E-2</v>
      </c>
      <c r="G9" s="80">
        <f>'2018'!G9</f>
        <v>4.24E-2</v>
      </c>
    </row>
    <row r="10" spans="1:8" ht="20.149999999999999" customHeight="1">
      <c r="A10" s="32" t="s">
        <v>34</v>
      </c>
      <c r="B10" s="42"/>
      <c r="C10" s="42">
        <f>'2018'!C10</f>
        <v>9095196278.7344952</v>
      </c>
      <c r="D10" s="42">
        <f>'2018'!D10</f>
        <v>18843022645.761948</v>
      </c>
      <c r="E10" s="42">
        <f>'2018'!E10</f>
        <v>891773884.05261767</v>
      </c>
      <c r="F10" s="42">
        <f>'2018'!F10</f>
        <v>404071311.80499393</v>
      </c>
      <c r="G10" s="44">
        <f>'2018'!G10</f>
        <v>1315779603.6459479</v>
      </c>
    </row>
    <row r="11" spans="1:8" ht="20.149999999999999" customHeight="1">
      <c r="A11" s="35" t="s">
        <v>35</v>
      </c>
      <c r="B11" s="59">
        <v>0</v>
      </c>
      <c r="C11" s="42">
        <f>'2018'!C11</f>
        <v>-36152010.369104385</v>
      </c>
      <c r="D11" s="42">
        <f>'2018'!D11</f>
        <v>18208943.033149719</v>
      </c>
      <c r="E11" s="42">
        <f>'2018'!E11</f>
        <v>-3336537.0605822802</v>
      </c>
      <c r="F11" s="42">
        <f>'2018'!F11</f>
        <v>813374.64819395542</v>
      </c>
      <c r="G11" s="44">
        <f>'2018'!G11</f>
        <v>20466229.748347998</v>
      </c>
    </row>
    <row r="12" spans="1:8" ht="20.149999999999999" customHeight="1">
      <c r="A12" s="35" t="s">
        <v>36</v>
      </c>
      <c r="B12" s="81"/>
      <c r="C12" s="60">
        <f>'2018'!C12</f>
        <v>-3.9591097858182054E-3</v>
      </c>
      <c r="D12" s="60">
        <f>'2018'!D12</f>
        <v>9.6728410281745291E-4</v>
      </c>
      <c r="E12" s="60">
        <f>'2018'!E12</f>
        <v>-3.7275144852327953E-3</v>
      </c>
      <c r="F12" s="60">
        <f>'2018'!F12</f>
        <v>2.0170084039230914E-3</v>
      </c>
      <c r="G12" s="61">
        <f>'2018'!G12</f>
        <v>1.580021496015677E-2</v>
      </c>
      <c r="H12" s="62"/>
    </row>
    <row r="13" spans="1:8" ht="20.149999999999999" customHeight="1">
      <c r="A13" s="36" t="s">
        <v>37</v>
      </c>
      <c r="B13" s="63">
        <f>'2018'!B13</f>
        <v>2962957628.1500001</v>
      </c>
      <c r="C13" s="63">
        <f>'2018'!C13</f>
        <v>882121736.43385756</v>
      </c>
      <c r="D13" s="63">
        <f>'2018'!D13</f>
        <v>1827540533.1059873</v>
      </c>
      <c r="E13" s="63">
        <f>'2018'!E13</f>
        <v>86491055.607687831</v>
      </c>
      <c r="F13" s="63">
        <f>'2018'!F13</f>
        <v>39189927.989341095</v>
      </c>
      <c r="G13" s="64">
        <f>'2018'!G13</f>
        <v>127614375.01312651</v>
      </c>
    </row>
    <row r="14" spans="1:8" ht="20.149999999999999" customHeight="1" thickBot="1">
      <c r="A14" s="37" t="s">
        <v>38</v>
      </c>
      <c r="B14" s="27"/>
      <c r="C14" s="65">
        <f>'2018'!C14</f>
        <v>-918273746.80296195</v>
      </c>
      <c r="D14" s="65">
        <f>'2018'!D14</f>
        <v>-1809331590.0728376</v>
      </c>
      <c r="E14" s="65">
        <f>'2018'!E14</f>
        <v>-89827592.668270111</v>
      </c>
      <c r="F14" s="65">
        <f>'2018'!F14</f>
        <v>-38376553.34114714</v>
      </c>
      <c r="G14" s="66">
        <f>'2018'!G14</f>
        <v>-107148145.26477851</v>
      </c>
    </row>
    <row r="15" spans="1:8" ht="20.149999999999999" customHeight="1" thickBot="1">
      <c r="A15" s="38" t="s">
        <v>39</v>
      </c>
      <c r="B15" s="67">
        <f>'2018'!B15</f>
        <v>9.6987652536575708E-2</v>
      </c>
      <c r="C15" s="68">
        <f>'2018'!C15</f>
        <v>-0.10056277755813281</v>
      </c>
      <c r="D15" s="68">
        <f>'2018'!D15</f>
        <v>-9.611418304822647E-2</v>
      </c>
      <c r="E15" s="68">
        <f>'2018'!E15</f>
        <v>-0.10035364414208969</v>
      </c>
      <c r="F15" s="69">
        <f>'2018'!F15</f>
        <v>-9.5166269042895671E-2</v>
      </c>
      <c r="G15" s="70">
        <f>'2018'!G15</f>
        <v>-8.2719863334977828E-2</v>
      </c>
    </row>
    <row r="16" spans="1:8" ht="20.149999999999999" customHeight="1" thickBot="1">
      <c r="A16" s="39" t="s">
        <v>40</v>
      </c>
      <c r="B16" s="71">
        <f>'2018'!B16</f>
        <v>0.99318389298581955</v>
      </c>
      <c r="C16" s="72">
        <f>'2018'!C16</f>
        <v>0</v>
      </c>
      <c r="D16" s="72">
        <f>'2018'!D16</f>
        <v>0</v>
      </c>
      <c r="E16" s="73">
        <f>'2018'!E16</f>
        <v>0</v>
      </c>
      <c r="F16" s="73">
        <f>'2018'!F16</f>
        <v>0</v>
      </c>
      <c r="G16" s="74">
        <f>'2018'!G16</f>
        <v>0</v>
      </c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ul19">
    <pageSetUpPr fitToPage="1"/>
  </sheetPr>
  <dimension ref="A1:H17"/>
  <sheetViews>
    <sheetView showGridLines="0" workbookViewId="0">
      <selection activeCell="B16" sqref="B16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43</v>
      </c>
    </row>
    <row r="3" spans="1:8">
      <c r="E3" s="25"/>
      <c r="F3" s="25" t="s">
        <v>3</v>
      </c>
      <c r="G3" s="25">
        <v>2017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30075099481.710003</v>
      </c>
      <c r="C6" s="43">
        <v>8972060970.0099945</v>
      </c>
      <c r="D6" s="42">
        <v>18532240243.250008</v>
      </c>
      <c r="E6" s="42">
        <v>881596793.42000079</v>
      </c>
      <c r="F6" s="42">
        <v>383269004.32999992</v>
      </c>
      <c r="G6" s="44">
        <v>1305932470.6999993</v>
      </c>
    </row>
    <row r="7" spans="1:8" ht="20.149999999999999" customHeight="1">
      <c r="A7" s="33" t="s">
        <v>11</v>
      </c>
      <c r="B7" s="82"/>
      <c r="C7" s="76">
        <f>SUM(C6/B6)</f>
        <v>0.29832190498542827</v>
      </c>
      <c r="D7" s="76">
        <f>SUM(D6 /B6)</f>
        <v>0.61619880108859759</v>
      </c>
      <c r="E7" s="76">
        <f>SUM(E6 /B6)</f>
        <v>2.9313179627423636E-2</v>
      </c>
      <c r="F7" s="76">
        <f>SUM(F6 /B6)</f>
        <v>1.2743731889002819E-2</v>
      </c>
      <c r="G7" s="77">
        <f>SUM(G6 /B6)</f>
        <v>4.3422382409547627E-2</v>
      </c>
    </row>
    <row r="8" spans="1:8" ht="20.149999999999999" customHeight="1">
      <c r="A8" s="32" t="s">
        <v>44</v>
      </c>
      <c r="B8" s="42">
        <v>31857709041.819996</v>
      </c>
      <c r="C8" s="42">
        <f>SUM(B8 * C9)</f>
        <v>9289707956.5947113</v>
      </c>
      <c r="D8" s="42">
        <f>SUM(B8 * D9)</f>
        <v>19805937711.299492</v>
      </c>
      <c r="E8" s="42">
        <f>SUM(B8 * E9)</f>
        <v>949359729.4462359</v>
      </c>
      <c r="F8" s="42">
        <v>410964446.62</v>
      </c>
      <c r="G8" s="44">
        <v>1401739197.8599999</v>
      </c>
    </row>
    <row r="9" spans="1:8" ht="20.149999999999999" customHeight="1">
      <c r="A9" s="34" t="s">
        <v>13</v>
      </c>
      <c r="B9" s="78"/>
      <c r="C9" s="79">
        <v>0.29160000000000003</v>
      </c>
      <c r="D9" s="79">
        <v>0.62170000000000003</v>
      </c>
      <c r="E9" s="79">
        <v>2.98E-2</v>
      </c>
      <c r="F9" s="79">
        <f>F8/B8</f>
        <v>1.2899999999388595E-2</v>
      </c>
      <c r="G9" s="80">
        <f>G8/B8</f>
        <v>4.4000000000625282E-2</v>
      </c>
    </row>
    <row r="10" spans="1:8" ht="20.149999999999999" customHeight="1">
      <c r="A10" s="32" t="s">
        <v>14</v>
      </c>
      <c r="B10" s="55"/>
      <c r="C10" s="42">
        <f>SUM(B8*C7)</f>
        <v>9503852449.8272438</v>
      </c>
      <c r="D10" s="42">
        <f>SUM(B8*D7)</f>
        <v>19630682116.998856</v>
      </c>
      <c r="E10" s="42">
        <f>SUM(B8*E7)</f>
        <v>933850747.66106761</v>
      </c>
      <c r="F10" s="42">
        <f>SUM(B8*F7)</f>
        <v>405986102.6268149</v>
      </c>
      <c r="G10" s="44">
        <f>SUM(B8*G7)</f>
        <v>1383337624.7060111</v>
      </c>
    </row>
    <row r="11" spans="1:8" ht="20.149999999999999" customHeight="1">
      <c r="A11" s="35" t="s">
        <v>15</v>
      </c>
      <c r="B11" s="59"/>
      <c r="C11" s="42">
        <f>SUM(C10 - C8)</f>
        <v>214144493.2325325</v>
      </c>
      <c r="D11" s="42">
        <f>SUM(D10 - D8)</f>
        <v>-175255594.30063629</v>
      </c>
      <c r="E11" s="42">
        <f>SUM(E10 - E8)</f>
        <v>-15508981.78516829</v>
      </c>
      <c r="F11" s="42">
        <f>SUM(F10 - F8)</f>
        <v>-4978343.9931851029</v>
      </c>
      <c r="G11" s="44">
        <f>SUM(G10 - G8)</f>
        <v>-18401573.153988838</v>
      </c>
    </row>
    <row r="12" spans="1:8" ht="20.149999999999999" customHeight="1">
      <c r="A12" s="35" t="s">
        <v>16</v>
      </c>
      <c r="B12" s="59"/>
      <c r="C12" s="60">
        <f>SUM(C11 / C8)</f>
        <v>2.3051800361550929E-2</v>
      </c>
      <c r="D12" s="60">
        <f>SUM(D11 / D8)</f>
        <v>-8.8486390725469755E-3</v>
      </c>
      <c r="E12" s="60">
        <f>SUM(E11 / E8)</f>
        <v>-1.6336254113300887E-2</v>
      </c>
      <c r="F12" s="60">
        <f>SUM(F11 / F8)</f>
        <v>-1.2113807007223545E-2</v>
      </c>
      <c r="G12" s="61">
        <f>SUM(G11 / G8)</f>
        <v>-1.3127672524305562E-2</v>
      </c>
      <c r="H12" s="62"/>
    </row>
    <row r="13" spans="1:8" ht="20.149999999999999" customHeight="1">
      <c r="A13" s="36" t="s">
        <v>45</v>
      </c>
      <c r="B13" s="63">
        <v>2939318117.7800012</v>
      </c>
      <c r="C13" s="63">
        <f>SUM(B13* C7)</f>
        <v>876862980.25431335</v>
      </c>
      <c r="D13" s="63">
        <f>SUM(B13* D7)</f>
        <v>1811204300.19403</v>
      </c>
      <c r="E13" s="63">
        <f>SUM(B13* E7)</f>
        <v>86160759.968625918</v>
      </c>
      <c r="F13" s="63">
        <f>SUM(B13* F7)</f>
        <v>37457882.029476747</v>
      </c>
      <c r="G13" s="64">
        <f>SUM(B13* G7)</f>
        <v>127632195.33355497</v>
      </c>
    </row>
    <row r="14" spans="1:8" ht="20.149999999999999" customHeight="1" thickBot="1">
      <c r="A14" s="37" t="s">
        <v>46</v>
      </c>
      <c r="B14" s="27"/>
      <c r="C14" s="65">
        <f>SUM(C11 - C13)</f>
        <v>-662718487.02178085</v>
      </c>
      <c r="D14" s="65">
        <f>SUM(D11 - D13)</f>
        <v>-1986459894.4946663</v>
      </c>
      <c r="E14" s="65">
        <f>SUM(E11 - E13)</f>
        <v>-101669741.75379421</v>
      </c>
      <c r="F14" s="65">
        <f>SUM(F11 - F13)</f>
        <v>-42436226.02266185</v>
      </c>
      <c r="G14" s="66">
        <f>SUM(G11 - G13)</f>
        <v>-146033768.48754382</v>
      </c>
    </row>
    <row r="15" spans="1:8" ht="20.149999999999999" customHeight="1" thickBot="1">
      <c r="A15" s="38" t="s">
        <v>19</v>
      </c>
      <c r="B15" s="67">
        <f>SUM(B13 / B8)</f>
        <v>9.226395136955777E-2</v>
      </c>
      <c r="C15" s="68">
        <f>SUM(C14 / C8)</f>
        <v>-7.1339001195545731E-2</v>
      </c>
      <c r="D15" s="68">
        <f>SUM(D14 / D8)</f>
        <v>-0.10029618003702852</v>
      </c>
      <c r="E15" s="68">
        <f>SUM(E14 / E8)</f>
        <v>-0.10709295812778834</v>
      </c>
      <c r="F15" s="69">
        <f>SUM(F14 / F8)</f>
        <v>-0.10326009067616665</v>
      </c>
      <c r="G15" s="70">
        <f>SUM(G14 / G8)</f>
        <v>-0.10418041295448534</v>
      </c>
    </row>
    <row r="16" spans="1:8" ht="20.149999999999999" customHeight="1" thickBot="1">
      <c r="A16" s="39" t="s">
        <v>47</v>
      </c>
      <c r="B16" s="83">
        <f>SUM((B8 - B13) / B6)</f>
        <v>0.96153932729720626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ul20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48</v>
      </c>
    </row>
    <row r="3" spans="1:8">
      <c r="E3" s="25"/>
      <c r="F3" s="25" t="s">
        <v>3</v>
      </c>
      <c r="G3" s="25">
        <v>2016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30511487308.389992</v>
      </c>
      <c r="C6" s="43">
        <v>8849204955.7199974</v>
      </c>
      <c r="D6" s="42">
        <v>18787945313.039989</v>
      </c>
      <c r="E6" s="42">
        <v>908913626.96000075</v>
      </c>
      <c r="F6" s="42">
        <v>1258036868.0200028</v>
      </c>
      <c r="G6" s="44">
        <v>707386544.64999974</v>
      </c>
    </row>
    <row r="7" spans="1:8" ht="20.149999999999999" customHeight="1">
      <c r="A7" s="33" t="s">
        <v>11</v>
      </c>
      <c r="B7" s="82"/>
      <c r="C7" s="76">
        <f>SUM(C6/B6)</f>
        <v>0.29002863302854004</v>
      </c>
      <c r="D7" s="76">
        <f>SUM(D6 /B6)</f>
        <v>0.6157662890420198</v>
      </c>
      <c r="E7" s="76">
        <f>SUM(E6 /B6)</f>
        <v>2.9789227177728219E-2</v>
      </c>
      <c r="F7" s="76">
        <f>SUM(F6 /B6)</f>
        <v>4.1231581250189345E-2</v>
      </c>
      <c r="G7" s="77">
        <f>SUM(G6 /B6)</f>
        <v>2.3184269501522591E-2</v>
      </c>
    </row>
    <row r="8" spans="1:8" ht="20.149999999999999" customHeight="1">
      <c r="A8" s="32" t="s">
        <v>44</v>
      </c>
      <c r="B8" s="42">
        <v>32018667888.049988</v>
      </c>
      <c r="C8" s="42">
        <f>SUM(B8 * C9)</f>
        <v>9471121961.2851868</v>
      </c>
      <c r="D8" s="42">
        <f>SUM(B8 * D9)</f>
        <v>19544194878.865715</v>
      </c>
      <c r="E8" s="42">
        <f>SUM(B8 * E9)</f>
        <v>950954436.27508461</v>
      </c>
      <c r="F8" s="42">
        <v>1309563516.5799999</v>
      </c>
      <c r="G8" s="44">
        <v>742833095.03999996</v>
      </c>
    </row>
    <row r="9" spans="1:8" ht="20.149999999999999" customHeight="1">
      <c r="A9" s="34" t="s">
        <v>13</v>
      </c>
      <c r="B9" s="78"/>
      <c r="C9" s="79">
        <v>0.29580000000000001</v>
      </c>
      <c r="D9" s="79">
        <v>0.61040000000000005</v>
      </c>
      <c r="E9" s="79">
        <v>2.9700000000000001E-2</v>
      </c>
      <c r="F9" s="79">
        <f>F8/B8</f>
        <v>4.0899999998711856E-2</v>
      </c>
      <c r="G9" s="80">
        <f>G8/B8</f>
        <v>2.3200000001163078E-2</v>
      </c>
    </row>
    <row r="10" spans="1:8" ht="20.149999999999999" customHeight="1">
      <c r="A10" s="32" t="s">
        <v>14</v>
      </c>
      <c r="B10" s="55"/>
      <c r="C10" s="42">
        <f>SUM(B8*C7)</f>
        <v>9286330478.9659481</v>
      </c>
      <c r="D10" s="42">
        <f>SUM(B8*D7)</f>
        <v>19716016305.493427</v>
      </c>
      <c r="E10" s="42">
        <f>SUM(B8*E7)</f>
        <v>953811371.64535248</v>
      </c>
      <c r="F10" s="42">
        <f>SUM(B8*F7)</f>
        <v>1320180306.5489616</v>
      </c>
      <c r="G10" s="44">
        <f>SUM(B8*G7)</f>
        <v>742329425.39629805</v>
      </c>
    </row>
    <row r="11" spans="1:8" ht="20.149999999999999" customHeight="1">
      <c r="A11" s="35" t="s">
        <v>15</v>
      </c>
      <c r="B11" s="59"/>
      <c r="C11" s="42">
        <f>SUM(C10 - C8)</f>
        <v>-184791482.31923866</v>
      </c>
      <c r="D11" s="42">
        <f>SUM(D10 - D8)</f>
        <v>171821426.62771225</v>
      </c>
      <c r="E11" s="42">
        <f>SUM(E10 - E8)</f>
        <v>2856935.370267868</v>
      </c>
      <c r="F11" s="42">
        <f>SUM(F10 - F8)</f>
        <v>10616789.968961716</v>
      </c>
      <c r="G11" s="44">
        <f>SUM(G10 - G8)</f>
        <v>-503669.64370191097</v>
      </c>
    </row>
    <row r="12" spans="1:8" ht="20.149999999999999" customHeight="1">
      <c r="A12" s="35" t="s">
        <v>16</v>
      </c>
      <c r="B12" s="59"/>
      <c r="C12" s="60">
        <f>SUM(C11 / C8)</f>
        <v>-1.9511044528262345E-2</v>
      </c>
      <c r="D12" s="60">
        <f>SUM(D11 / D8)</f>
        <v>8.7914302785382491E-3</v>
      </c>
      <c r="E12" s="60">
        <f>SUM(E11 / E8)</f>
        <v>3.0042820783912263E-3</v>
      </c>
      <c r="F12" s="60">
        <f>SUM(F11 / F8)</f>
        <v>8.1071210632746322E-3</v>
      </c>
      <c r="G12" s="61">
        <f>SUM(G11 / G8)</f>
        <v>-6.7803877757329791E-4</v>
      </c>
      <c r="H12" s="62"/>
    </row>
    <row r="13" spans="1:8" ht="20.149999999999999" customHeight="1">
      <c r="A13" s="36" t="s">
        <v>45</v>
      </c>
      <c r="B13" s="63">
        <v>2613609415.2599983</v>
      </c>
      <c r="C13" s="63">
        <f>SUM(B13* C7)</f>
        <v>758021565.97837913</v>
      </c>
      <c r="D13" s="63">
        <f>SUM(B13* D7)</f>
        <v>1609372570.6399324</v>
      </c>
      <c r="E13" s="63">
        <f>SUM(B13* E7)</f>
        <v>77857404.625029504</v>
      </c>
      <c r="F13" s="63">
        <f>SUM(B13* F7)</f>
        <v>107763248.96155249</v>
      </c>
      <c r="G13" s="64">
        <f>SUM(B13* G7)</f>
        <v>60594625.055104673</v>
      </c>
    </row>
    <row r="14" spans="1:8" ht="20.149999999999999" customHeight="1" thickBot="1">
      <c r="A14" s="37" t="s">
        <v>46</v>
      </c>
      <c r="B14" s="27"/>
      <c r="C14" s="65">
        <f>SUM(C11 - C13)</f>
        <v>-942813048.29761779</v>
      </c>
      <c r="D14" s="65">
        <f>SUM(D11 - D13)</f>
        <v>-1437551144.0122201</v>
      </c>
      <c r="E14" s="65">
        <f>SUM(E11 - E13)</f>
        <v>-75000469.254761636</v>
      </c>
      <c r="F14" s="65">
        <f>SUM(F11 - F13)</f>
        <v>-97146458.99259077</v>
      </c>
      <c r="G14" s="66">
        <f>SUM(G11 - G13)</f>
        <v>-61098294.698806584</v>
      </c>
    </row>
    <row r="15" spans="1:8" ht="20.149999999999999" customHeight="1" thickBot="1">
      <c r="A15" s="38" t="s">
        <v>19</v>
      </c>
      <c r="B15" s="67">
        <f>SUM(B13 / B8)</f>
        <v>8.1627674967560099E-2</v>
      </c>
      <c r="C15" s="68">
        <f>SUM(C14 / C8)</f>
        <v>-9.9546078294791854E-2</v>
      </c>
      <c r="D15" s="68">
        <f>SUM(D14 / D8)</f>
        <v>-7.3553868702298325E-2</v>
      </c>
      <c r="E15" s="68">
        <f>SUM(E14 / E8)</f>
        <v>-7.8868625450174659E-2</v>
      </c>
      <c r="F15" s="69">
        <f>SUM(F14 / F8)</f>
        <v>-7.4182319347361109E-2</v>
      </c>
      <c r="G15" s="70">
        <f>SUM(G14 / G8)</f>
        <v>-8.2250367016182241E-2</v>
      </c>
    </row>
    <row r="16" spans="1:8" ht="20.149999999999999" customHeight="1" thickBot="1">
      <c r="A16" s="39" t="s">
        <v>47</v>
      </c>
      <c r="B16" s="83">
        <f>SUM((B8 - B13) / B6)</f>
        <v>0.96373730246523381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ul21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49</v>
      </c>
    </row>
    <row r="3" spans="1:8">
      <c r="E3" s="25"/>
      <c r="F3" s="25" t="s">
        <v>3</v>
      </c>
      <c r="G3" s="25">
        <v>2015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30506971254.659985</v>
      </c>
      <c r="C6" s="43">
        <v>9024633505.9900055</v>
      </c>
      <c r="D6" s="42">
        <v>18631044347.469978</v>
      </c>
      <c r="E6" s="42">
        <v>912494462.01999974</v>
      </c>
      <c r="F6" s="42">
        <v>1272510879.7299995</v>
      </c>
      <c r="G6" s="44">
        <v>666288059.45000017</v>
      </c>
    </row>
    <row r="7" spans="1:8" ht="20.149999999999999" customHeight="1">
      <c r="A7" s="33" t="s">
        <v>11</v>
      </c>
      <c r="B7" s="82"/>
      <c r="C7" s="76">
        <f>SUM(C6/B6)</f>
        <v>0.29582200837493755</v>
      </c>
      <c r="D7" s="76">
        <f>SUM(D6 /B6)</f>
        <v>0.61071432466846598</v>
      </c>
      <c r="E7" s="76">
        <f>SUM(E6 /B6)</f>
        <v>2.9911014580990727E-2</v>
      </c>
      <c r="F7" s="76">
        <f>SUM(F6 /B6)</f>
        <v>4.1712134223603779E-2</v>
      </c>
      <c r="G7" s="77">
        <f>SUM(G6 /B6)</f>
        <v>2.1840518152001855E-2</v>
      </c>
    </row>
    <row r="8" spans="1:8" ht="20.149999999999999" customHeight="1">
      <c r="A8" s="32" t="s">
        <v>44</v>
      </c>
      <c r="B8" s="42">
        <v>31716957499.570023</v>
      </c>
      <c r="C8" s="42">
        <f>SUM(B8 * C9)</f>
        <v>9385047724.1227703</v>
      </c>
      <c r="D8" s="42">
        <f>SUM(B8 * D9)</f>
        <v>19360030857.737545</v>
      </c>
      <c r="E8" s="42">
        <f>SUM(B8 * E9)</f>
        <v>964195507.9869287</v>
      </c>
      <c r="F8" s="42">
        <v>1313082040.4400001</v>
      </c>
      <c r="G8" s="44">
        <v>694601369.27999997</v>
      </c>
    </row>
    <row r="9" spans="1:8" ht="20.149999999999999" customHeight="1">
      <c r="A9" s="34" t="s">
        <v>13</v>
      </c>
      <c r="B9" s="78"/>
      <c r="C9" s="79">
        <v>0.2959</v>
      </c>
      <c r="D9" s="79">
        <v>0.61040000000000005</v>
      </c>
      <c r="E9" s="79">
        <v>3.04E-2</v>
      </c>
      <c r="F9" s="79">
        <f>F8/B8</f>
        <v>4.1399999998669515E-2</v>
      </c>
      <c r="G9" s="80">
        <f>G8/B8</f>
        <v>2.1900000001242759E-2</v>
      </c>
    </row>
    <row r="10" spans="1:8" ht="20.149999999999999" customHeight="1">
      <c r="A10" s="32" t="s">
        <v>14</v>
      </c>
      <c r="B10" s="55"/>
      <c r="C10" s="42">
        <f>SUM(B8*C7)</f>
        <v>9382574067.0653419</v>
      </c>
      <c r="D10" s="42">
        <f>SUM(B8*D7)</f>
        <v>19370000279.888344</v>
      </c>
      <c r="E10" s="42">
        <f>SUM(B8*E7)</f>
        <v>948686378.23430216</v>
      </c>
      <c r="F10" s="42">
        <f>SUM(B8*F7)</f>
        <v>1322981988.3864012</v>
      </c>
      <c r="G10" s="44">
        <f>SUM(B8*G7)</f>
        <v>692714785.9956305</v>
      </c>
    </row>
    <row r="11" spans="1:8" ht="20.149999999999999" customHeight="1">
      <c r="A11" s="35" t="s">
        <v>15</v>
      </c>
      <c r="B11" s="59"/>
      <c r="C11" s="42">
        <f>SUM(C10 - C8)</f>
        <v>-2473657.05742836</v>
      </c>
      <c r="D11" s="42">
        <f>SUM(D10 - D8)</f>
        <v>9969422.1507987976</v>
      </c>
      <c r="E11" s="42">
        <f>SUM(E10 - E8)</f>
        <v>-15509129.752626538</v>
      </c>
      <c r="F11" s="42">
        <f>SUM(F10 - F8)</f>
        <v>9899947.9464011192</v>
      </c>
      <c r="G11" s="44">
        <f>SUM(G10 - G8)</f>
        <v>-1886583.2843694687</v>
      </c>
    </row>
    <row r="12" spans="1:8" ht="20.149999999999999" customHeight="1">
      <c r="A12" s="35" t="s">
        <v>16</v>
      </c>
      <c r="B12" s="59"/>
      <c r="C12" s="60">
        <f>SUM(C11 / C8)</f>
        <v>-2.6357426516545235E-4</v>
      </c>
      <c r="D12" s="60">
        <f>SUM(D11 / D8)</f>
        <v>5.1494867048801005E-4</v>
      </c>
      <c r="E12" s="60">
        <f>SUM(E11 / E8)</f>
        <v>-1.6085046677936598E-2</v>
      </c>
      <c r="F12" s="60">
        <f>SUM(F11 / F8)</f>
        <v>7.5394740324707743E-3</v>
      </c>
      <c r="G12" s="61">
        <f>SUM(G11 / G8)</f>
        <v>-2.7160661752294504E-3</v>
      </c>
      <c r="H12" s="62"/>
    </row>
    <row r="13" spans="1:8" ht="20.149999999999999" customHeight="1">
      <c r="A13" s="36" t="s">
        <v>45</v>
      </c>
      <c r="B13" s="63">
        <v>2372425774.9799995</v>
      </c>
      <c r="C13" s="63">
        <f>SUM(B13* C7)</f>
        <v>701815757.47505116</v>
      </c>
      <c r="D13" s="63">
        <f>SUM(B13* D7)</f>
        <v>1448874404.9929724</v>
      </c>
      <c r="E13" s="63">
        <f>SUM(B13* E7)</f>
        <v>70961661.947744995</v>
      </c>
      <c r="F13" s="63">
        <f>SUM(B13* F7)</f>
        <v>98958942.36150296</v>
      </c>
      <c r="G13" s="64">
        <f>SUM(B13* G7)</f>
        <v>51815008.20272775</v>
      </c>
    </row>
    <row r="14" spans="1:8" ht="20.149999999999999" customHeight="1" thickBot="1">
      <c r="A14" s="37" t="s">
        <v>46</v>
      </c>
      <c r="B14" s="27"/>
      <c r="C14" s="65">
        <f>SUM(C11 - C13)</f>
        <v>-704289414.53247952</v>
      </c>
      <c r="D14" s="65">
        <f>SUM(D11 - D13)</f>
        <v>-1438904982.8421736</v>
      </c>
      <c r="E14" s="65">
        <f>SUM(E11 - E13)</f>
        <v>-86470791.700371534</v>
      </c>
      <c r="F14" s="65">
        <f>SUM(F11 - F13)</f>
        <v>-89058994.415101841</v>
      </c>
      <c r="G14" s="66">
        <f>SUM(G11 - G13)</f>
        <v>-53701591.487097219</v>
      </c>
    </row>
    <row r="15" spans="1:8" ht="20.149999999999999" customHeight="1" thickBot="1">
      <c r="A15" s="38" t="s">
        <v>19</v>
      </c>
      <c r="B15" s="67">
        <f>SUM(B13 / B8)</f>
        <v>7.4799916574979225E-2</v>
      </c>
      <c r="C15" s="68">
        <f>SUM(C14 / C8)</f>
        <v>-7.5043775507098995E-2</v>
      </c>
      <c r="D15" s="68">
        <f>SUM(D14 / D8)</f>
        <v>-7.432348602208412E-2</v>
      </c>
      <c r="E15" s="68">
        <f>SUM(E14 / E8)</f>
        <v>-8.9681803103301524E-2</v>
      </c>
      <c r="F15" s="69">
        <f>SUM(F14 / F8)</f>
        <v>-6.7824394571156507E-2</v>
      </c>
      <c r="G15" s="70">
        <f>SUM(G14 / G8)</f>
        <v>-7.7312821226889386E-2</v>
      </c>
    </row>
    <row r="16" spans="1:8" ht="20.149999999999999" customHeight="1" thickBot="1">
      <c r="A16" s="39" t="s">
        <v>47</v>
      </c>
      <c r="B16" s="83">
        <f>SUM((B8 - B13) / B6)</f>
        <v>0.96189593780495675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CD34-B284-49E3-9387-747A3F276873}">
  <sheetPr>
    <pageSetUpPr fitToPage="1"/>
  </sheetPr>
  <dimension ref="A1:H16"/>
  <sheetViews>
    <sheetView showGridLines="0" tabSelected="1" zoomScaleNormal="100" workbookViewId="0"/>
  </sheetViews>
  <sheetFormatPr defaultRowHeight="12.5"/>
  <cols>
    <col min="1" max="1" width="36.54296875" customWidth="1"/>
    <col min="2" max="2" width="17.54296875" customWidth="1"/>
    <col min="3" max="3" width="18" customWidth="1"/>
    <col min="4" max="4" width="17.54296875" customWidth="1"/>
    <col min="5" max="5" width="18.1796875" customWidth="1"/>
    <col min="6" max="6" width="18" customWidth="1"/>
    <col min="7" max="7" width="18.45312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'2025 15.6. su'!G2</f>
        <v>46188</v>
      </c>
    </row>
    <row r="3" spans="1:8">
      <c r="E3" s="25"/>
      <c r="F3" s="41" t="s">
        <v>23</v>
      </c>
      <c r="G3" s="41">
        <f>'2025 15.6. su'!G3</f>
        <v>2025</v>
      </c>
    </row>
    <row r="4" spans="1:8" ht="7.5" customHeight="1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t="s">
        <v>30</v>
      </c>
      <c r="B6" s="42">
        <f>'2025 15.6. su'!B6</f>
        <v>39789267028.069977</v>
      </c>
      <c r="C6" s="43">
        <f>'2025 15.6. su'!C6</f>
        <v>25978296470.299973</v>
      </c>
      <c r="D6" s="42">
        <f>'2025 15.6. su'!D6</f>
        <v>10246199756.529999</v>
      </c>
      <c r="E6" s="42">
        <f>'2025 15.6. su'!E6</f>
        <v>1102105180.9399991</v>
      </c>
      <c r="F6" s="42">
        <f>'2025 15.6. su'!F6</f>
        <v>1546166182.72</v>
      </c>
      <c r="G6" s="44">
        <f>'2025 15.6. su'!G6</f>
        <v>916499437.57999992</v>
      </c>
    </row>
    <row r="7" spans="1:8" ht="20.149999999999999" customHeight="1">
      <c r="A7" s="45" t="s">
        <v>31</v>
      </c>
      <c r="B7" s="46">
        <f>'2025 15.6. su'!B7</f>
        <v>0.99999999999999978</v>
      </c>
      <c r="C7" s="47">
        <f>'2025 15.6. su'!C7</f>
        <v>0.6528970853364342</v>
      </c>
      <c r="D7" s="47">
        <f>'2025 15.6. su'!D7</f>
        <v>0.25751164878965105</v>
      </c>
      <c r="E7" s="47">
        <f>'2025 15.6. su'!E7</f>
        <v>2.7698554491152133E-2</v>
      </c>
      <c r="F7" s="47">
        <f>'2025 15.6. su'!F7</f>
        <v>3.885887572719629E-2</v>
      </c>
      <c r="G7" s="48">
        <f>'2025 15.6. su'!G7</f>
        <v>2.3033835655566128E-2</v>
      </c>
    </row>
    <row r="8" spans="1:8" ht="20.149999999999999" customHeight="1">
      <c r="A8" s="40" t="s">
        <v>32</v>
      </c>
      <c r="B8" s="49">
        <f>'2025 15.6. su'!B8</f>
        <v>39300000000</v>
      </c>
      <c r="C8" s="49">
        <f>'2025 15.6. su'!C8</f>
        <v>25529280000</v>
      </c>
      <c r="D8" s="49">
        <f>'2025 15.6. su'!D8</f>
        <v>10210139999.999998</v>
      </c>
      <c r="E8" s="49">
        <f>'2025 15.6. su'!E8</f>
        <v>1120050000</v>
      </c>
      <c r="F8" s="49">
        <f>'2025 15.6. su'!F8</f>
        <v>1524840000</v>
      </c>
      <c r="G8" s="50">
        <f>'2025 15.6. su'!G8</f>
        <v>915690000</v>
      </c>
    </row>
    <row r="9" spans="1:8" ht="20.149999999999999" customHeight="1">
      <c r="A9" s="51" t="s">
        <v>33</v>
      </c>
      <c r="B9" s="52">
        <f>'2025 15.6. su'!B9</f>
        <v>0.99999999999999989</v>
      </c>
      <c r="C9" s="53">
        <f>'2025 15.6. su'!C9</f>
        <v>0.64959999999999996</v>
      </c>
      <c r="D9" s="53">
        <f>'2025 15.6. su'!D9</f>
        <v>0.25979999999999998</v>
      </c>
      <c r="E9" s="53">
        <f>'2025 15.6. su'!E9</f>
        <v>2.8500000000000001E-2</v>
      </c>
      <c r="F9" s="53">
        <f>'2025 15.6. su'!F9</f>
        <v>3.8800000000000001E-2</v>
      </c>
      <c r="G9" s="54">
        <f>'2025 15.6. su'!G9</f>
        <v>2.3300000000000001E-2</v>
      </c>
    </row>
    <row r="10" spans="1:8" ht="20.149999999999999" customHeight="1">
      <c r="A10" s="32" t="s">
        <v>34</v>
      </c>
      <c r="B10" s="55"/>
      <c r="C10" s="42">
        <f>'2025 15.6. su'!C10</f>
        <v>25658855453.721863</v>
      </c>
      <c r="D10" s="42">
        <f>'2025 15.6. su'!D10</f>
        <v>10120207797.433287</v>
      </c>
      <c r="E10" s="42">
        <f>'2025 15.6. su'!E10</f>
        <v>1088553191.5022788</v>
      </c>
      <c r="F10" s="42">
        <f>'2025 15.6. su'!F10</f>
        <v>1527153816.0788143</v>
      </c>
      <c r="G10" s="44">
        <f>'2025 15.6. su'!G10</f>
        <v>905229741.26374888</v>
      </c>
    </row>
    <row r="11" spans="1:8" ht="20.149999999999999" customHeight="1">
      <c r="A11" s="51" t="s">
        <v>35</v>
      </c>
      <c r="B11" s="56">
        <f>'2025 15.6. su'!B11</f>
        <v>-6.67572021484375E-6</v>
      </c>
      <c r="C11" s="57">
        <f>'2025 15.6. su'!C11</f>
        <v>129575453.72186279</v>
      </c>
      <c r="D11" s="57">
        <f>'2025 15.6. su'!D11</f>
        <v>-89932202.566711426</v>
      </c>
      <c r="E11" s="57">
        <f>'2025 15.6. su'!E11</f>
        <v>-31496808.497721195</v>
      </c>
      <c r="F11" s="57">
        <f>'2025 15.6. su'!F11</f>
        <v>2313816.0788142681</v>
      </c>
      <c r="G11" s="58">
        <f>'2025 15.6. su'!G11</f>
        <v>-10460258.736251116</v>
      </c>
    </row>
    <row r="12" spans="1:8" ht="20.149999999999999" customHeight="1">
      <c r="A12" s="36" t="s">
        <v>36</v>
      </c>
      <c r="B12" s="59"/>
      <c r="C12" s="60">
        <f>'2025 15.6. su'!C12</f>
        <v>5.0755624021461944E-3</v>
      </c>
      <c r="D12" s="60">
        <f>'2025 15.6. su'!D12</f>
        <v>-8.80812629079635E-3</v>
      </c>
      <c r="E12" s="60">
        <f>'2025 15.6. su'!E12</f>
        <v>-2.81208950472936E-2</v>
      </c>
      <c r="F12" s="60">
        <f>'2025 15.6. su'!F12</f>
        <v>1.5174156493889641E-3</v>
      </c>
      <c r="G12" s="61">
        <f>'2025 15.6. su'!G12</f>
        <v>-1.1423362422054533E-2</v>
      </c>
      <c r="H12" s="62"/>
    </row>
    <row r="13" spans="1:8" ht="20.149999999999999" customHeight="1">
      <c r="A13" s="36" t="s">
        <v>37</v>
      </c>
      <c r="B13" s="63">
        <f>'2025 15.6. su'!B13</f>
        <v>2680000000</v>
      </c>
      <c r="C13" s="63">
        <f>'2025 15.6. su'!C13</f>
        <v>1749764188.7016437</v>
      </c>
      <c r="D13" s="63">
        <f>'2025 15.6. su'!D13</f>
        <v>690131218.75626481</v>
      </c>
      <c r="E13" s="63">
        <f>'2025 15.6. su'!E13</f>
        <v>74232126.03628771</v>
      </c>
      <c r="F13" s="63">
        <f>'2025 15.6. su'!F13</f>
        <v>104141786.94888605</v>
      </c>
      <c r="G13" s="64">
        <f>'2025 15.6. su'!G13</f>
        <v>61730679.55691722</v>
      </c>
    </row>
    <row r="14" spans="1:8" ht="20.149999999999999" customHeight="1" thickBot="1">
      <c r="A14" s="37" t="s">
        <v>38</v>
      </c>
      <c r="B14" s="27"/>
      <c r="C14" s="65">
        <f>'2025 15.6. su'!C14</f>
        <v>-1620188734.9797809</v>
      </c>
      <c r="D14" s="65">
        <f>'2025 15.6. su'!D14</f>
        <v>-780063421.32297623</v>
      </c>
      <c r="E14" s="65">
        <f>'2025 15.6. su'!E14</f>
        <v>-105728934.53400891</v>
      </c>
      <c r="F14" s="65">
        <f>'2025 15.6. su'!F14</f>
        <v>-101827970.87007178</v>
      </c>
      <c r="G14" s="66">
        <f>'2025 15.6. su'!G14</f>
        <v>-72190938.293168336</v>
      </c>
    </row>
    <row r="15" spans="1:8" ht="20.149999999999999" customHeight="1" thickBot="1">
      <c r="A15" s="38" t="s">
        <v>39</v>
      </c>
      <c r="B15" s="67">
        <f>'2025 15.6. su'!B15</f>
        <v>6.8193384223918574E-2</v>
      </c>
      <c r="C15" s="68">
        <f>'2025 15.6. su'!C15</f>
        <v>-6.3463941598814411E-2</v>
      </c>
      <c r="D15" s="68">
        <f>'2025 15.6. su'!D15</f>
        <v>-7.6400854574273841E-2</v>
      </c>
      <c r="E15" s="68">
        <f>'2025 15.6. su'!E15</f>
        <v>-9.4396620270531584E-2</v>
      </c>
      <c r="F15" s="69">
        <f>'2025 15.6. su'!F15</f>
        <v>-6.6779446282935778E-2</v>
      </c>
      <c r="G15" s="70">
        <f>'2025 15.6. su'!G15</f>
        <v>-7.8837748903196864E-2</v>
      </c>
    </row>
    <row r="16" spans="1:8" ht="20.149999999999999" customHeight="1" thickBot="1">
      <c r="A16" s="39" t="s">
        <v>40</v>
      </c>
      <c r="B16" s="71">
        <f>'2025 15.6. su'!B16</f>
        <v>0.98770354257280446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ul22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50</v>
      </c>
    </row>
    <row r="3" spans="1:8">
      <c r="E3" s="25"/>
      <c r="F3" s="25" t="s">
        <v>3</v>
      </c>
      <c r="G3" s="25">
        <v>2014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29906889309.050003</v>
      </c>
      <c r="C6" s="43">
        <v>8671768471.0400066</v>
      </c>
      <c r="D6" s="42">
        <v>18335652591.679993</v>
      </c>
      <c r="E6" s="42">
        <v>926006188.38000059</v>
      </c>
      <c r="F6" s="42">
        <v>1258847198.6999998</v>
      </c>
      <c r="G6" s="44">
        <v>714614859.24999964</v>
      </c>
    </row>
    <row r="7" spans="1:8" ht="20.149999999999999" customHeight="1">
      <c r="A7" s="33" t="s">
        <v>11</v>
      </c>
      <c r="B7" s="82"/>
      <c r="C7" s="76">
        <f>SUM(C6/B6)</f>
        <v>0.28995889145902842</v>
      </c>
      <c r="D7" s="76">
        <f>SUM(D6 /B6)</f>
        <v>0.61309126476525644</v>
      </c>
      <c r="E7" s="76">
        <f>SUM(E6 /B6)</f>
        <v>3.0962972404481585E-2</v>
      </c>
      <c r="F7" s="76">
        <f>SUM(F6 /B6)</f>
        <v>4.2092214462406997E-2</v>
      </c>
      <c r="G7" s="77">
        <f>SUM(G6 /B6)</f>
        <v>2.3894656908826452E-2</v>
      </c>
    </row>
    <row r="8" spans="1:8" ht="20.149999999999999" customHeight="1">
      <c r="A8" s="32" t="s">
        <v>44</v>
      </c>
      <c r="B8" s="42">
        <v>31080162824.180004</v>
      </c>
      <c r="C8" s="42">
        <f>SUM(B8 * C9)</f>
        <v>8979059039.9056034</v>
      </c>
      <c r="D8" s="42">
        <f>SUM(B8 * D9)</f>
        <v>19089436006.611359</v>
      </c>
      <c r="E8" s="42">
        <f>SUM(B8 * E9)</f>
        <v>966593063.83199811</v>
      </c>
      <c r="F8" s="42">
        <v>1296042789.72</v>
      </c>
      <c r="G8" s="44">
        <v>749031924.11000001</v>
      </c>
    </row>
    <row r="9" spans="1:8" ht="20.149999999999999" customHeight="1">
      <c r="A9" s="34" t="s">
        <v>13</v>
      </c>
      <c r="B9" s="78"/>
      <c r="C9" s="79">
        <v>0.28889999999999999</v>
      </c>
      <c r="D9" s="79">
        <v>0.61419999999999997</v>
      </c>
      <c r="E9" s="79">
        <v>3.1099999999999999E-2</v>
      </c>
      <c r="F9" s="79">
        <f>F8/B8</f>
        <v>4.1699999998445758E-2</v>
      </c>
      <c r="G9" s="80">
        <f>G8/B8</f>
        <v>2.4100000001520645E-2</v>
      </c>
    </row>
    <row r="10" spans="1:8" ht="20.149999999999999" customHeight="1">
      <c r="A10" s="32" t="s">
        <v>14</v>
      </c>
      <c r="B10" s="55"/>
      <c r="C10" s="42">
        <f>SUM(B8*C7)</f>
        <v>9011969558.8653393</v>
      </c>
      <c r="D10" s="42">
        <f>SUM(B8*D7)</f>
        <v>19054976334.986622</v>
      </c>
      <c r="E10" s="42">
        <f>SUM(B8*E7)</f>
        <v>962334223.85187995</v>
      </c>
      <c r="F10" s="42">
        <f>SUM(B8*F7)</f>
        <v>1308232879.1219139</v>
      </c>
      <c r="G10" s="44">
        <f>SUM(B8*G7)</f>
        <v>742649827.35424376</v>
      </c>
    </row>
    <row r="11" spans="1:8" ht="20.149999999999999" customHeight="1">
      <c r="A11" s="35" t="s">
        <v>15</v>
      </c>
      <c r="B11" s="59"/>
      <c r="C11" s="42">
        <f>SUM(C10 - C8)</f>
        <v>32910518.95973587</v>
      </c>
      <c r="D11" s="42">
        <f>SUM(D10 - D8)</f>
        <v>-34459671.624736786</v>
      </c>
      <c r="E11" s="42">
        <f>SUM(E10 - E8)</f>
        <v>-4258839.9801181555</v>
      </c>
      <c r="F11" s="42">
        <f>SUM(F10 - F8)</f>
        <v>12190089.401913881</v>
      </c>
      <c r="G11" s="44">
        <f>SUM(G10 - G8)</f>
        <v>-6382096.755756259</v>
      </c>
    </row>
    <row r="12" spans="1:8" ht="20.149999999999999" customHeight="1">
      <c r="A12" s="35" t="s">
        <v>16</v>
      </c>
      <c r="B12" s="59"/>
      <c r="C12" s="60">
        <f>SUM(C11 / C8)</f>
        <v>3.6652525407697796E-3</v>
      </c>
      <c r="D12" s="60">
        <f>SUM(D11 / D8)</f>
        <v>-1.8051697081465457E-3</v>
      </c>
      <c r="E12" s="60">
        <f>SUM(E11 / E8)</f>
        <v>-4.4060320102383612E-3</v>
      </c>
      <c r="F12" s="60">
        <f>SUM(F11 / F8)</f>
        <v>9.4056226373108055E-3</v>
      </c>
      <c r="G12" s="61">
        <f>SUM(G11 / G8)</f>
        <v>-8.5204602772297969E-3</v>
      </c>
      <c r="H12" s="62"/>
    </row>
    <row r="13" spans="1:8" ht="20.149999999999999" customHeight="1">
      <c r="A13" s="36" t="s">
        <v>45</v>
      </c>
      <c r="B13" s="63">
        <v>2309263747.27</v>
      </c>
      <c r="C13" s="63">
        <f>SUM(B13* C7)</f>
        <v>669591556.24493122</v>
      </c>
      <c r="D13" s="63">
        <f>SUM(B13* D7)</f>
        <v>1415789431.4903197</v>
      </c>
      <c r="E13" s="63">
        <f>SUM(B13* E7)</f>
        <v>71501669.681390747</v>
      </c>
      <c r="F13" s="63">
        <f>SUM(B13* F7)</f>
        <v>97202024.900350466</v>
      </c>
      <c r="G13" s="64">
        <f>SUM(B13* G7)</f>
        <v>55179064.953007564</v>
      </c>
    </row>
    <row r="14" spans="1:8" ht="20.149999999999999" customHeight="1" thickBot="1">
      <c r="A14" s="37" t="s">
        <v>46</v>
      </c>
      <c r="B14" s="27"/>
      <c r="C14" s="65">
        <f>SUM(C11 - C13)</f>
        <v>-636681037.28519535</v>
      </c>
      <c r="D14" s="65">
        <f>SUM(D11 - D13)</f>
        <v>-1450249103.1150565</v>
      </c>
      <c r="E14" s="65">
        <f>SUM(E11 - E13)</f>
        <v>-75760509.661508903</v>
      </c>
      <c r="F14" s="65">
        <f>SUM(F11 - F13)</f>
        <v>-85011935.498436585</v>
      </c>
      <c r="G14" s="66">
        <f>SUM(G11 - G13)</f>
        <v>-61561161.708763823</v>
      </c>
    </row>
    <row r="15" spans="1:8" ht="20.149999999999999" customHeight="1" thickBot="1">
      <c r="A15" s="38" t="s">
        <v>19</v>
      </c>
      <c r="B15" s="67">
        <f>SUM(B13 / B8)</f>
        <v>7.4300246119477206E-2</v>
      </c>
      <c r="C15" s="68">
        <f>SUM(C14 / C8)</f>
        <v>-7.0907322744576673E-2</v>
      </c>
      <c r="D15" s="68">
        <f>SUM(D14 / D8)</f>
        <v>-7.5971291274021038E-2</v>
      </c>
      <c r="E15" s="68">
        <f>SUM(E14 / E8)</f>
        <v>-7.8378908866944555E-2</v>
      </c>
      <c r="F15" s="69">
        <f>SUM(F14 / F8)</f>
        <v>-6.5593463559025511E-2</v>
      </c>
      <c r="G15" s="70">
        <f>SUM(G14 / G8)</f>
        <v>-8.2187634101057602E-2</v>
      </c>
    </row>
    <row r="16" spans="1:8" ht="20.149999999999999" customHeight="1" thickBot="1">
      <c r="A16" s="39" t="s">
        <v>47</v>
      </c>
      <c r="B16" s="83">
        <f>SUM((B8 - B13) / B6)</f>
        <v>0.96201576765804786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ul23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51</v>
      </c>
    </row>
    <row r="3" spans="1:8">
      <c r="E3" s="25"/>
      <c r="F3" s="25" t="s">
        <v>3</v>
      </c>
      <c r="G3" s="25">
        <v>2013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28802229014.970005</v>
      </c>
      <c r="C6" s="43">
        <v>8352341825.7000027</v>
      </c>
      <c r="D6" s="42">
        <v>17687051715.070004</v>
      </c>
      <c r="E6" s="42">
        <v>915921174.4399997</v>
      </c>
      <c r="F6" s="42">
        <v>1218314206.5300009</v>
      </c>
      <c r="G6" s="44">
        <v>628600093.23000002</v>
      </c>
    </row>
    <row r="7" spans="1:8" ht="20.149999999999999" customHeight="1">
      <c r="A7" s="33" t="s">
        <v>11</v>
      </c>
      <c r="B7" s="82"/>
      <c r="C7" s="76">
        <f>SUM(C6/B6)</f>
        <v>0.28998942482399054</v>
      </c>
      <c r="D7" s="76">
        <f>SUM(D6 /B6)</f>
        <v>0.6140862120732784</v>
      </c>
      <c r="E7" s="76">
        <f>SUM(E6 /B6)</f>
        <v>3.1800357325259383E-2</v>
      </c>
      <c r="F7" s="76">
        <f>SUM(F6 /B6)</f>
        <v>4.2299302803848277E-2</v>
      </c>
      <c r="G7" s="77">
        <f>SUM(G6 /B6)</f>
        <v>2.1824702973623468E-2</v>
      </c>
    </row>
    <row r="8" spans="1:8" ht="20.149999999999999" customHeight="1">
      <c r="A8" s="32" t="s">
        <v>44</v>
      </c>
      <c r="B8" s="42">
        <v>29931410169.759987</v>
      </c>
      <c r="C8" s="42">
        <f>SUM(B8 * C9)</f>
        <v>8482561642.1099796</v>
      </c>
      <c r="D8" s="42">
        <f>SUM(B8 * D9)</f>
        <v>18545501741.183289</v>
      </c>
      <c r="E8" s="42">
        <f>SUM(B8 * E9)</f>
        <v>972770830.51719964</v>
      </c>
      <c r="F8" s="42">
        <v>1263105509.1800001</v>
      </c>
      <c r="G8" s="44">
        <v>667470446.76999998</v>
      </c>
    </row>
    <row r="9" spans="1:8" ht="20.149999999999999" customHeight="1">
      <c r="A9" s="34" t="s">
        <v>13</v>
      </c>
      <c r="B9" s="78"/>
      <c r="C9" s="79">
        <v>0.28339999999999999</v>
      </c>
      <c r="D9" s="79">
        <v>0.61960000000000004</v>
      </c>
      <c r="E9" s="79">
        <v>3.2500000000000001E-2</v>
      </c>
      <c r="F9" s="79">
        <f>F8/B8</f>
        <v>4.2200000000538855E-2</v>
      </c>
      <c r="G9" s="80">
        <f>G8/B8</f>
        <v>2.2299999999477214E-2</v>
      </c>
    </row>
    <row r="10" spans="1:8" ht="20.149999999999999" customHeight="1">
      <c r="A10" s="32" t="s">
        <v>14</v>
      </c>
      <c r="B10" s="55"/>
      <c r="C10" s="42">
        <f>SUM(B8*C7)</f>
        <v>8679792419.2996387</v>
      </c>
      <c r="D10" s="42">
        <f>SUM(B8*D7)</f>
        <v>18380466293.159512</v>
      </c>
      <c r="E10" s="42">
        <f>SUM(B8*E7)</f>
        <v>951829538.6472702</v>
      </c>
      <c r="F10" s="42">
        <f>SUM(B8*F7)</f>
        <v>1266077782.1168613</v>
      </c>
      <c r="G10" s="44">
        <f>SUM(B8*G7)</f>
        <v>653244136.53670454</v>
      </c>
    </row>
    <row r="11" spans="1:8" ht="20.149999999999999" customHeight="1">
      <c r="A11" s="35" t="s">
        <v>15</v>
      </c>
      <c r="B11" s="59"/>
      <c r="C11" s="42">
        <f>SUM(C10 - C8)</f>
        <v>197230777.18965912</v>
      </c>
      <c r="D11" s="42">
        <f>SUM(D10 - D8)</f>
        <v>-165035448.02377701</v>
      </c>
      <c r="E11" s="42">
        <f>SUM(E10 - E8)</f>
        <v>-20941291.869929433</v>
      </c>
      <c r="F11" s="42">
        <f>SUM(F10 - F8)</f>
        <v>2972272.9368612766</v>
      </c>
      <c r="G11" s="44">
        <f>SUM(G10 - G8)</f>
        <v>-14226310.233295441</v>
      </c>
    </row>
    <row r="12" spans="1:8" ht="20.149999999999999" customHeight="1">
      <c r="A12" s="35" t="s">
        <v>16</v>
      </c>
      <c r="B12" s="59"/>
      <c r="C12" s="60">
        <f>SUM(C11 / C8)</f>
        <v>2.3251322597002584E-2</v>
      </c>
      <c r="D12" s="60">
        <f>SUM(D11 / D8)</f>
        <v>-8.8989475899316911E-3</v>
      </c>
      <c r="E12" s="60">
        <f>SUM(E11 / E8)</f>
        <v>-2.1527466915095959E-2</v>
      </c>
      <c r="F12" s="60">
        <f>SUM(F11 / F8)</f>
        <v>2.3531469978235286E-3</v>
      </c>
      <c r="G12" s="61">
        <f>SUM(G11 / G8)</f>
        <v>-2.13137679760039E-2</v>
      </c>
      <c r="H12" s="62"/>
    </row>
    <row r="13" spans="1:8" ht="20.149999999999999" customHeight="1">
      <c r="A13" s="36" t="s">
        <v>45</v>
      </c>
      <c r="B13" s="63">
        <v>2252616355.7799983</v>
      </c>
      <c r="C13" s="63">
        <f>SUM(B13* C7)</f>
        <v>653234921.36175537</v>
      </c>
      <c r="D13" s="63">
        <f>SUM(B13* D7)</f>
        <v>1383300645.1752515</v>
      </c>
      <c r="E13" s="63">
        <f>SUM(B13* E7)</f>
        <v>71634005.030527562</v>
      </c>
      <c r="F13" s="63">
        <f>SUM(B13* F7)</f>
        <v>95284101.334039375</v>
      </c>
      <c r="G13" s="64">
        <f>SUM(B13* G7)</f>
        <v>49162682.878424592</v>
      </c>
    </row>
    <row r="14" spans="1:8" ht="20.149999999999999" customHeight="1" thickBot="1">
      <c r="A14" s="37" t="s">
        <v>46</v>
      </c>
      <c r="B14" s="27"/>
      <c r="C14" s="65">
        <f>SUM(C11 - C13)</f>
        <v>-456004144.17209625</v>
      </c>
      <c r="D14" s="65">
        <f>SUM(D11 - D13)</f>
        <v>-1548336093.1990285</v>
      </c>
      <c r="E14" s="65">
        <f>SUM(E11 - E13)</f>
        <v>-92575296.900456995</v>
      </c>
      <c r="F14" s="65">
        <f>SUM(F11 - F13)</f>
        <v>-92311828.397178099</v>
      </c>
      <c r="G14" s="66">
        <f>SUM(G11 - G13)</f>
        <v>-63388993.111720033</v>
      </c>
    </row>
    <row r="15" spans="1:8" ht="20.149999999999999" customHeight="1" thickBot="1">
      <c r="A15" s="38" t="s">
        <v>19</v>
      </c>
      <c r="B15" s="67">
        <f>SUM(B13 / B8)</f>
        <v>7.5259279232217396E-2</v>
      </c>
      <c r="C15" s="68">
        <f>SUM(C14 / C8)</f>
        <v>-5.3757834415061004E-2</v>
      </c>
      <c r="D15" s="68">
        <f>SUM(D14 / D8)</f>
        <v>-8.3488498440605546E-2</v>
      </c>
      <c r="E15" s="68">
        <f>SUM(E14 / E8)</f>
        <v>-9.5166604503587826E-2</v>
      </c>
      <c r="F15" s="69">
        <f>SUM(F14 / F8)</f>
        <v>-7.3083228381377527E-2</v>
      </c>
      <c r="G15" s="70">
        <f>SUM(G14 / G8)</f>
        <v>-9.496898839262452E-2</v>
      </c>
    </row>
    <row r="16" spans="1:8" ht="20.149999999999999" customHeight="1" thickBot="1">
      <c r="A16" s="39" t="s">
        <v>47</v>
      </c>
      <c r="B16" s="83">
        <f>SUM((B8 - B13) / B6)</f>
        <v>0.96099485215515401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ul24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52</v>
      </c>
    </row>
    <row r="3" spans="1:8">
      <c r="E3" s="25"/>
      <c r="F3" s="25" t="s">
        <v>3</v>
      </c>
      <c r="G3" s="25">
        <v>2012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26848610692.080006</v>
      </c>
      <c r="C6" s="43">
        <v>7125735714.1600037</v>
      </c>
      <c r="D6" s="42">
        <v>17029021930.049999</v>
      </c>
      <c r="E6" s="42">
        <v>894459317.19999993</v>
      </c>
      <c r="F6" s="42">
        <v>1108351647.069999</v>
      </c>
      <c r="G6" s="44">
        <v>691042083.60000086</v>
      </c>
    </row>
    <row r="7" spans="1:8" ht="20.149999999999999" customHeight="1">
      <c r="A7" s="33" t="s">
        <v>11</v>
      </c>
      <c r="B7" s="82"/>
      <c r="C7" s="76">
        <f>SUM(C6/B6)</f>
        <v>0.26540426228691244</v>
      </c>
      <c r="D7" s="76">
        <f>SUM(D6 /B6)</f>
        <v>0.63426082359909008</v>
      </c>
      <c r="E7" s="76">
        <f>SUM(E6 /B6)</f>
        <v>3.3314919995612806E-2</v>
      </c>
      <c r="F7" s="76">
        <f>SUM(F6 /B6)</f>
        <v>4.1281526995247779E-2</v>
      </c>
      <c r="G7" s="77">
        <f>SUM(G6 /B6)</f>
        <v>2.5738467123136818E-2</v>
      </c>
    </row>
    <row r="8" spans="1:8" ht="20.149999999999999" customHeight="1">
      <c r="A8" s="32" t="s">
        <v>44</v>
      </c>
      <c r="B8" s="42">
        <v>28216647083.139999</v>
      </c>
      <c r="C8" s="42">
        <f>SUM(B8 * C9)</f>
        <v>7559239753.5732069</v>
      </c>
      <c r="D8" s="42">
        <f>SUM(B8 * D9)</f>
        <v>17832920956.544479</v>
      </c>
      <c r="E8" s="42">
        <f>SUM(B8 * E9)</f>
        <v>950901006.70181799</v>
      </c>
      <c r="F8" s="42">
        <v>1154060865.6600001</v>
      </c>
      <c r="G8" s="44">
        <v>719524500.65999997</v>
      </c>
    </row>
    <row r="9" spans="1:8" ht="20.149999999999999" customHeight="1">
      <c r="A9" s="34" t="s">
        <v>13</v>
      </c>
      <c r="B9" s="78"/>
      <c r="C9" s="79">
        <v>0.26790000000000003</v>
      </c>
      <c r="D9" s="79">
        <v>0.63200000000000001</v>
      </c>
      <c r="E9" s="79">
        <v>3.3700000000000001E-2</v>
      </c>
      <c r="F9" s="79">
        <f>F8/B8</f>
        <v>4.0899999998567305E-2</v>
      </c>
      <c r="G9" s="80">
        <f>G8/B8</f>
        <v>2.550000000141512E-2</v>
      </c>
    </row>
    <row r="10" spans="1:8" ht="20.149999999999999" customHeight="1">
      <c r="A10" s="32" t="s">
        <v>14</v>
      </c>
      <c r="B10" s="55"/>
      <c r="C10" s="42">
        <f>SUM(B8*C7)</f>
        <v>7488818403.3109312</v>
      </c>
      <c r="D10" s="42">
        <f>SUM(B8*D7)</f>
        <v>17896713818.157238</v>
      </c>
      <c r="E10" s="42">
        <f>SUM(B8*E7)</f>
        <v>940035340.11925054</v>
      </c>
      <c r="F10" s="42">
        <f>SUM(B8*F7)</f>
        <v>1164826278.2780235</v>
      </c>
      <c r="G10" s="44">
        <f>SUM(B8*G7)</f>
        <v>726253243.2745533</v>
      </c>
    </row>
    <row r="11" spans="1:8" ht="20.149999999999999" customHeight="1">
      <c r="A11" s="35" t="s">
        <v>15</v>
      </c>
      <c r="B11" s="59"/>
      <c r="C11" s="42">
        <f>SUM(C10 - C8)</f>
        <v>-70421350.262275696</v>
      </c>
      <c r="D11" s="42">
        <f>SUM(D10 - D8)</f>
        <v>63792861.612758636</v>
      </c>
      <c r="E11" s="42">
        <f>SUM(E10 - E8)</f>
        <v>-10865666.582567453</v>
      </c>
      <c r="F11" s="42">
        <f>SUM(F10 - F8)</f>
        <v>10765412.618023396</v>
      </c>
      <c r="G11" s="44">
        <f>SUM(G10 - G8)</f>
        <v>6728742.6145533323</v>
      </c>
    </row>
    <row r="12" spans="1:8" ht="20.149999999999999" customHeight="1">
      <c r="A12" s="35" t="s">
        <v>16</v>
      </c>
      <c r="B12" s="59"/>
      <c r="C12" s="60">
        <f>SUM(C11 / C8)</f>
        <v>-9.3159302466875645E-3</v>
      </c>
      <c r="D12" s="60">
        <f>SUM(D11 / D8)</f>
        <v>3.5772525302057924E-3</v>
      </c>
      <c r="E12" s="60">
        <f>SUM(E11 / E8)</f>
        <v>-1.1426706361637801E-2</v>
      </c>
      <c r="F12" s="60">
        <f>SUM(F11 / F8)</f>
        <v>9.3282884277223321E-3</v>
      </c>
      <c r="G12" s="61">
        <f>SUM(G11 / G8)</f>
        <v>9.3516518317044699E-3</v>
      </c>
      <c r="H12" s="62"/>
    </row>
    <row r="13" spans="1:8" ht="20.149999999999999" customHeight="1">
      <c r="A13" s="36" t="s">
        <v>45</v>
      </c>
      <c r="B13" s="63">
        <v>2374433059.519999</v>
      </c>
      <c r="C13" s="63">
        <f>SUM(B13* C7)</f>
        <v>630184654.51156175</v>
      </c>
      <c r="D13" s="63">
        <f>SUM(B13* D7)</f>
        <v>1506009867.9120619</v>
      </c>
      <c r="E13" s="63">
        <f>SUM(B13* E7)</f>
        <v>79104047.412846908</v>
      </c>
      <c r="F13" s="63">
        <f>SUM(B13* F7)</f>
        <v>98020222.444983616</v>
      </c>
      <c r="G13" s="64">
        <f>SUM(B13* G7)</f>
        <v>61114267.238544665</v>
      </c>
    </row>
    <row r="14" spans="1:8" ht="20.149999999999999" customHeight="1" thickBot="1">
      <c r="A14" s="37" t="s">
        <v>46</v>
      </c>
      <c r="B14" s="27"/>
      <c r="C14" s="65">
        <f>SUM(C11 - C13)</f>
        <v>-700606004.77383745</v>
      </c>
      <c r="D14" s="65">
        <f>SUM(D11 - D13)</f>
        <v>-1442217006.2993033</v>
      </c>
      <c r="E14" s="65">
        <f>SUM(E11 - E13)</f>
        <v>-89969713.995414361</v>
      </c>
      <c r="F14" s="65">
        <f>SUM(F11 - F13)</f>
        <v>-87254809.826960221</v>
      </c>
      <c r="G14" s="66">
        <f>SUM(G11 - G13)</f>
        <v>-54385524.623991333</v>
      </c>
    </row>
    <row r="15" spans="1:8" ht="20.149999999999999" customHeight="1" thickBot="1">
      <c r="A15" s="38" t="s">
        <v>19</v>
      </c>
      <c r="B15" s="67">
        <f>SUM(B13 / B8)</f>
        <v>8.4150078233028947E-2</v>
      </c>
      <c r="C15" s="68">
        <f>SUM(C14 / C8)</f>
        <v>-9.2682072220644313E-2</v>
      </c>
      <c r="D15" s="68">
        <f>SUM(D14 / D8)</f>
        <v>-8.0873851783099276E-2</v>
      </c>
      <c r="E15" s="68">
        <f>SUM(E14 / E8)</f>
        <v>-9.4615226360389076E-2</v>
      </c>
      <c r="F15" s="69">
        <f>SUM(F14 / F8)</f>
        <v>-7.5606766006279705E-2</v>
      </c>
      <c r="G15" s="70">
        <f>SUM(G14 / G8)</f>
        <v>-7.5585368634570466E-2</v>
      </c>
    </row>
    <row r="16" spans="1:8" ht="20.149999999999999" customHeight="1" thickBot="1">
      <c r="A16" s="39" t="s">
        <v>47</v>
      </c>
      <c r="B16" s="83">
        <f>SUM((B8 - B13) / B6)</f>
        <v>0.96251587540219052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ul25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53</v>
      </c>
    </row>
    <row r="3" spans="1:8">
      <c r="E3" s="25"/>
      <c r="F3" s="25" t="s">
        <v>3</v>
      </c>
      <c r="G3" s="25">
        <v>2011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26299781932.370003</v>
      </c>
      <c r="C6" s="43">
        <v>7271327639.420001</v>
      </c>
      <c r="D6" s="42">
        <v>16443497814.259998</v>
      </c>
      <c r="E6" s="42">
        <v>869849040.6500001</v>
      </c>
      <c r="F6" s="42">
        <v>1048533977.8000002</v>
      </c>
      <c r="G6" s="44">
        <v>666573460.24000001</v>
      </c>
    </row>
    <row r="7" spans="1:8" ht="20.149999999999999" customHeight="1">
      <c r="A7" s="33" t="s">
        <v>11</v>
      </c>
      <c r="B7" s="82"/>
      <c r="C7" s="76">
        <f>SUM(C6/B6)</f>
        <v>0.276478628534573</v>
      </c>
      <c r="D7" s="76">
        <f>SUM(D6 /B6)</f>
        <v>0.62523323792358887</v>
      </c>
      <c r="E7" s="76">
        <f>SUM(E6 /B6)</f>
        <v>3.3074382247230055E-2</v>
      </c>
      <c r="F7" s="76">
        <f>SUM(F6 /B6)</f>
        <v>3.9868542655460401E-2</v>
      </c>
      <c r="G7" s="77">
        <f>SUM(G6 /B6)</f>
        <v>2.5345208639147517E-2</v>
      </c>
    </row>
    <row r="8" spans="1:8" ht="20.149999999999999" customHeight="1">
      <c r="A8" s="32" t="s">
        <v>44</v>
      </c>
      <c r="B8" s="42">
        <v>27517731511.629974</v>
      </c>
      <c r="C8" s="42">
        <f>SUM(B8 * C9)</f>
        <v>7482071198.0121889</v>
      </c>
      <c r="D8" s="42">
        <f>SUM(B8 * D9)</f>
        <v>17297646028.210602</v>
      </c>
      <c r="E8" s="42">
        <f>SUM(B8 * E9)</f>
        <v>935602871.39541924</v>
      </c>
      <c r="F8" s="42">
        <v>1097957487.23</v>
      </c>
      <c r="G8" s="44">
        <v>704453926.77999997</v>
      </c>
    </row>
    <row r="9" spans="1:8" ht="20.149999999999999" customHeight="1">
      <c r="A9" s="34" t="s">
        <v>13</v>
      </c>
      <c r="B9" s="78"/>
      <c r="C9" s="79">
        <v>0.27189999999999998</v>
      </c>
      <c r="D9" s="79">
        <v>0.62860000000000005</v>
      </c>
      <c r="E9" s="79">
        <v>3.4000000000000002E-2</v>
      </c>
      <c r="F9" s="79">
        <f>F8/B8</f>
        <v>3.9899999996946114E-2</v>
      </c>
      <c r="G9" s="80">
        <f>G8/B8</f>
        <v>2.5600000002989804E-2</v>
      </c>
    </row>
    <row r="10" spans="1:8" ht="20.149999999999999" customHeight="1">
      <c r="A10" s="32" t="s">
        <v>14</v>
      </c>
      <c r="B10" s="55"/>
      <c r="C10" s="42">
        <f>SUM(B8*C7)</f>
        <v>7608064668.7180576</v>
      </c>
      <c r="D10" s="42">
        <f>SUM(B8*D7)</f>
        <v>17205000373.328384</v>
      </c>
      <c r="E10" s="42">
        <f>SUM(B8*E7)</f>
        <v>910131970.59229755</v>
      </c>
      <c r="F10" s="42">
        <f>SUM(B8*F7)</f>
        <v>1097091852.5529265</v>
      </c>
      <c r="G10" s="44">
        <f>SUM(B8*G7)</f>
        <v>697442646.43830585</v>
      </c>
    </row>
    <row r="11" spans="1:8" ht="20.149999999999999" customHeight="1">
      <c r="A11" s="35" t="s">
        <v>15</v>
      </c>
      <c r="B11" s="59"/>
      <c r="C11" s="42">
        <f>SUM(C10 - C8)</f>
        <v>125993470.70586872</v>
      </c>
      <c r="D11" s="42">
        <f>SUM(D10 - D8)</f>
        <v>-92645654.882217407</v>
      </c>
      <c r="E11" s="42">
        <f>SUM(E10 - E8)</f>
        <v>-25470900.803121686</v>
      </c>
      <c r="F11" s="42">
        <f>SUM(F10 - F8)</f>
        <v>-865634.6770734787</v>
      </c>
      <c r="G11" s="44">
        <f>SUM(G10 - G8)</f>
        <v>-7011280.3416941166</v>
      </c>
    </row>
    <row r="12" spans="1:8" ht="20.149999999999999" customHeight="1">
      <c r="A12" s="35" t="s">
        <v>16</v>
      </c>
      <c r="B12" s="59"/>
      <c r="C12" s="60">
        <f>SUM(C11 / C8)</f>
        <v>1.6839384091846418E-2</v>
      </c>
      <c r="D12" s="60">
        <f>SUM(D11 / D8)</f>
        <v>-5.3559689411566353E-3</v>
      </c>
      <c r="E12" s="60">
        <f>SUM(E11 / E8)</f>
        <v>-2.7224051552057253E-2</v>
      </c>
      <c r="F12" s="60">
        <f>SUM(F11 / F8)</f>
        <v>-7.884045485744255E-4</v>
      </c>
      <c r="G12" s="61">
        <f>SUM(G11 / G8)</f>
        <v>-9.9527876489270105E-3</v>
      </c>
      <c r="H12" s="62"/>
    </row>
    <row r="13" spans="1:8" ht="20.149999999999999" customHeight="1">
      <c r="A13" s="36" t="s">
        <v>45</v>
      </c>
      <c r="B13" s="63">
        <v>2285129891.5500031</v>
      </c>
      <c r="C13" s="63">
        <f>SUM(B13* C7)</f>
        <v>631789578.43910241</v>
      </c>
      <c r="D13" s="63">
        <f>SUM(B13* D7)</f>
        <v>1428739161.1697879</v>
      </c>
      <c r="E13" s="63">
        <f>SUM(B13* E7)</f>
        <v>75579259.517696157</v>
      </c>
      <c r="F13" s="63">
        <f>SUM(B13* F7)</f>
        <v>91104798.554528892</v>
      </c>
      <c r="G13" s="64">
        <f>SUM(B13* G7)</f>
        <v>57917093.868887365</v>
      </c>
    </row>
    <row r="14" spans="1:8" ht="20.149999999999999" customHeight="1" thickBot="1">
      <c r="A14" s="37" t="s">
        <v>46</v>
      </c>
      <c r="B14" s="27"/>
      <c r="C14" s="65">
        <f>SUM(C11 - C13)</f>
        <v>-505796107.73323369</v>
      </c>
      <c r="D14" s="65">
        <f>SUM(D11 - D13)</f>
        <v>-1521384816.0520053</v>
      </c>
      <c r="E14" s="65">
        <f>SUM(E11 - E13)</f>
        <v>-101050160.32081784</v>
      </c>
      <c r="F14" s="65">
        <f>SUM(F11 - F13)</f>
        <v>-91970433.231602371</v>
      </c>
      <c r="G14" s="66">
        <f>SUM(G11 - G13)</f>
        <v>-64928374.210581481</v>
      </c>
    </row>
    <row r="15" spans="1:8" ht="20.149999999999999" customHeight="1" thickBot="1">
      <c r="A15" s="38" t="s">
        <v>19</v>
      </c>
      <c r="B15" s="67">
        <f>SUM(B13 / B8)</f>
        <v>8.3042088356165028E-2</v>
      </c>
      <c r="C15" s="68">
        <f>SUM(C14 / C8)</f>
        <v>-6.7601081885937123E-2</v>
      </c>
      <c r="D15" s="68">
        <f>SUM(D14 / D8)</f>
        <v>-8.7953286451277257E-2</v>
      </c>
      <c r="E15" s="68">
        <f>SUM(E14 / E8)</f>
        <v>-0.10800539781382354</v>
      </c>
      <c r="F15" s="69">
        <f>SUM(F14 / F8)</f>
        <v>-8.376502214455632E-2</v>
      </c>
      <c r="G15" s="70">
        <f>SUM(G14 / G8)</f>
        <v>-9.2168375733759703E-2</v>
      </c>
    </row>
    <row r="16" spans="1:8" ht="20.149999999999999" customHeight="1" thickBot="1">
      <c r="A16" s="39" t="s">
        <v>47</v>
      </c>
      <c r="B16" s="83">
        <f>SUM((B8 - B13) / B6)</f>
        <v>0.95942246536361819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ul26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54</v>
      </c>
    </row>
    <row r="3" spans="1:8">
      <c r="E3" s="25"/>
      <c r="F3" s="25" t="s">
        <v>3</v>
      </c>
      <c r="G3" s="25">
        <v>2010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25337041385.980003</v>
      </c>
      <c r="C6" s="43">
        <v>6874731294.8399982</v>
      </c>
      <c r="D6" s="42">
        <v>15643176520.580006</v>
      </c>
      <c r="E6" s="42">
        <v>853333251.8700006</v>
      </c>
      <c r="F6" s="42">
        <v>1240310115.3400011</v>
      </c>
      <c r="G6" s="44">
        <v>725490203.35000002</v>
      </c>
    </row>
    <row r="7" spans="1:8" ht="20.149999999999999" customHeight="1">
      <c r="A7" s="33" t="s">
        <v>11</v>
      </c>
      <c r="B7" s="82"/>
      <c r="C7" s="76">
        <f>SUM(C6/B6)</f>
        <v>0.27133125727315827</v>
      </c>
      <c r="D7" s="76">
        <f>SUM(D6 /B6)</f>
        <v>0.61740344037311312</v>
      </c>
      <c r="E7" s="76">
        <f>SUM(E6 /B6)</f>
        <v>3.3679277657974065E-2</v>
      </c>
      <c r="F7" s="76">
        <f>SUM(F6 /B6)</f>
        <v>4.8952444622295727E-2</v>
      </c>
      <c r="G7" s="77">
        <f>SUM(G6 /B6)</f>
        <v>2.863358007345888E-2</v>
      </c>
    </row>
    <row r="8" spans="1:8" ht="20.149999999999999" customHeight="1">
      <c r="A8" s="32" t="s">
        <v>44</v>
      </c>
      <c r="B8" s="42">
        <v>26424183829.490005</v>
      </c>
      <c r="C8" s="42">
        <f>SUM(B8 * C9)</f>
        <v>7079038847.920373</v>
      </c>
      <c r="D8" s="42">
        <f>SUM(B8 * D9)</f>
        <v>16388278811.0497</v>
      </c>
      <c r="E8" s="42">
        <f>SUM(B8 * E9)</f>
        <v>895779831.81971121</v>
      </c>
      <c r="F8" s="42">
        <v>1300069844.47</v>
      </c>
      <c r="G8" s="44">
        <v>761016494.23000002</v>
      </c>
    </row>
    <row r="9" spans="1:8" ht="20.149999999999999" customHeight="1">
      <c r="A9" s="34" t="s">
        <v>13</v>
      </c>
      <c r="B9" s="78"/>
      <c r="C9" s="79">
        <v>0.26790000000000003</v>
      </c>
      <c r="D9" s="79">
        <v>0.62019999999999997</v>
      </c>
      <c r="E9" s="79">
        <v>3.39E-2</v>
      </c>
      <c r="F9" s="79">
        <f>F8/B8</f>
        <v>4.9200000002236274E-2</v>
      </c>
      <c r="G9" s="80">
        <f>G8/B8</f>
        <v>2.8799999997755385E-2</v>
      </c>
    </row>
    <row r="10" spans="1:8" ht="20.149999999999999" customHeight="1">
      <c r="A10" s="32" t="s">
        <v>14</v>
      </c>
      <c r="B10" s="55"/>
      <c r="C10" s="42">
        <f>SUM(B8*C7)</f>
        <v>7169707020.8725815</v>
      </c>
      <c r="D10" s="42">
        <f>SUM(B8*D7)</f>
        <v>16314382005.378712</v>
      </c>
      <c r="E10" s="42">
        <f>SUM(B8*E7)</f>
        <v>889947424.07874227</v>
      </c>
      <c r="F10" s="42">
        <f>SUM(B8*F7)</f>
        <v>1293528395.6024718</v>
      </c>
      <c r="G10" s="44">
        <f>SUM(B8*G7)</f>
        <v>756618983.55749941</v>
      </c>
    </row>
    <row r="11" spans="1:8" ht="20.149999999999999" customHeight="1">
      <c r="A11" s="35" t="s">
        <v>15</v>
      </c>
      <c r="B11" s="59"/>
      <c r="C11" s="42">
        <f>SUM(C10 - C8)</f>
        <v>90668172.952208519</v>
      </c>
      <c r="D11" s="42">
        <f>SUM(D10 - D8)</f>
        <v>-73896805.670988083</v>
      </c>
      <c r="E11" s="42">
        <f>SUM(E10 - E8)</f>
        <v>-5832407.7409689426</v>
      </c>
      <c r="F11" s="42">
        <f>SUM(F10 - F8)</f>
        <v>-6541448.8675282001</v>
      </c>
      <c r="G11" s="44">
        <f>SUM(G10 - G8)</f>
        <v>-4397510.6725006104</v>
      </c>
    </row>
    <row r="12" spans="1:8" ht="20.149999999999999" customHeight="1">
      <c r="A12" s="35" t="s">
        <v>16</v>
      </c>
      <c r="B12" s="59"/>
      <c r="C12" s="60">
        <f>SUM(C11 / C8)</f>
        <v>1.2807977876663912E-2</v>
      </c>
      <c r="D12" s="60">
        <f>SUM(D11 / D8)</f>
        <v>-4.5091254867572544E-3</v>
      </c>
      <c r="E12" s="60">
        <f>SUM(E11 / E8)</f>
        <v>-6.5109835405881295E-3</v>
      </c>
      <c r="F12" s="60">
        <f>SUM(F11 / F8)</f>
        <v>-5.0316134131970077E-3</v>
      </c>
      <c r="G12" s="61">
        <f>SUM(G11 / G8)</f>
        <v>-5.7784695940789454E-3</v>
      </c>
      <c r="H12" s="62"/>
    </row>
    <row r="13" spans="1:8" ht="20.149999999999999" customHeight="1">
      <c r="A13" s="36" t="s">
        <v>45</v>
      </c>
      <c r="B13" s="63">
        <v>2119478591.2099988</v>
      </c>
      <c r="C13" s="63">
        <f>SUM(B13* C7)</f>
        <v>575080790.91655123</v>
      </c>
      <c r="D13" s="63">
        <f>SUM(B13* D7)</f>
        <v>1308573374.0102124</v>
      </c>
      <c r="E13" s="63">
        <f>SUM(B13* E7)</f>
        <v>71382507.963493258</v>
      </c>
      <c r="F13" s="63">
        <f>SUM(B13* F7)</f>
        <v>103753658.36434883</v>
      </c>
      <c r="G13" s="64">
        <f>SUM(B13* G7)</f>
        <v>60688259.955393322</v>
      </c>
    </row>
    <row r="14" spans="1:8" ht="20.149999999999999" customHeight="1" thickBot="1">
      <c r="A14" s="37" t="s">
        <v>46</v>
      </c>
      <c r="B14" s="27"/>
      <c r="C14" s="65">
        <f>SUM(C11 - C13)</f>
        <v>-484412617.96434271</v>
      </c>
      <c r="D14" s="65">
        <f>SUM(D11 - D13)</f>
        <v>-1382470179.6812005</v>
      </c>
      <c r="E14" s="65">
        <f>SUM(E11 - E13)</f>
        <v>-77214915.7044622</v>
      </c>
      <c r="F14" s="65">
        <f>SUM(F11 - F13)</f>
        <v>-110295107.23187703</v>
      </c>
      <c r="G14" s="66">
        <f>SUM(G11 - G13)</f>
        <v>-65085770.627893932</v>
      </c>
    </row>
    <row r="15" spans="1:8" ht="20.149999999999999" customHeight="1" thickBot="1">
      <c r="A15" s="38" t="s">
        <v>19</v>
      </c>
      <c r="B15" s="67">
        <f>SUM(B13 / B8)</f>
        <v>8.0209803446970096E-2</v>
      </c>
      <c r="C15" s="68">
        <f>SUM(C14 / C8)</f>
        <v>-6.8429150958346535E-2</v>
      </c>
      <c r="D15" s="68">
        <f>SUM(D14 / D8)</f>
        <v>-8.4357252864716833E-2</v>
      </c>
      <c r="E15" s="68">
        <f>SUM(E14 / E8)</f>
        <v>-8.619854227752119E-2</v>
      </c>
      <c r="F15" s="69">
        <f>SUM(F14 / F8)</f>
        <v>-8.4837832137273417E-2</v>
      </c>
      <c r="G15" s="70">
        <f>SUM(G14 / G8)</f>
        <v>-8.5524783130683665E-2</v>
      </c>
    </row>
    <row r="16" spans="1:8" ht="20.149999999999999" customHeight="1" thickBot="1">
      <c r="A16" s="39" t="s">
        <v>47</v>
      </c>
      <c r="B16" s="83">
        <f>SUM((B8 - B13) / B6)</f>
        <v>0.95925585264776692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ul27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55</v>
      </c>
    </row>
    <row r="3" spans="1:8">
      <c r="E3" s="25"/>
      <c r="F3" s="25" t="s">
        <v>3</v>
      </c>
      <c r="G3" s="25">
        <v>2009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24245425676.39999</v>
      </c>
      <c r="C6" s="43">
        <v>6689154627.7199907</v>
      </c>
      <c r="D6" s="42">
        <v>15106979830.019999</v>
      </c>
      <c r="E6" s="42">
        <v>846861286.5200001</v>
      </c>
      <c r="F6" s="42">
        <v>1068729752.3399988</v>
      </c>
      <c r="G6" s="44">
        <v>533700179.80000007</v>
      </c>
    </row>
    <row r="7" spans="1:8" ht="20.149999999999999" customHeight="1">
      <c r="A7" s="33" t="s">
        <v>11</v>
      </c>
      <c r="B7" s="82"/>
      <c r="C7" s="76">
        <f>SUM(C6/B6)</f>
        <v>0.27589347025699285</v>
      </c>
      <c r="D7" s="76">
        <f>SUM(D6 /B6)</f>
        <v>0.6230857742673015</v>
      </c>
      <c r="E7" s="76">
        <f>SUM(E6 /B6)</f>
        <v>3.4928703575797304E-2</v>
      </c>
      <c r="F7" s="76">
        <f>SUM(F6 /B6)</f>
        <v>4.407964482060131E-2</v>
      </c>
      <c r="G7" s="77">
        <f>SUM(G6 /B6)</f>
        <v>2.2012407079307052E-2</v>
      </c>
    </row>
    <row r="8" spans="1:8" ht="20.149999999999999" customHeight="1">
      <c r="A8" s="32" t="s">
        <v>44</v>
      </c>
      <c r="B8" s="42">
        <v>25521861622.200001</v>
      </c>
      <c r="C8" s="42">
        <f>SUM(B8 * C9)</f>
        <v>7380922381.1402407</v>
      </c>
      <c r="D8" s="42">
        <f>SUM(B8 * D9)</f>
        <v>15609170568.137522</v>
      </c>
      <c r="E8" s="42">
        <f>SUM(B8 * E9)</f>
        <v>890712970.61478007</v>
      </c>
      <c r="F8" s="42">
        <v>1079574746.6800001</v>
      </c>
      <c r="G8" s="44">
        <v>561480955.63</v>
      </c>
    </row>
    <row r="9" spans="1:8" ht="20.149999999999999" customHeight="1">
      <c r="A9" s="34" t="s">
        <v>13</v>
      </c>
      <c r="B9" s="78"/>
      <c r="C9" s="79">
        <v>0.28920000000000001</v>
      </c>
      <c r="D9" s="79">
        <v>0.61160000000000003</v>
      </c>
      <c r="E9" s="79">
        <v>3.49E-2</v>
      </c>
      <c r="F9" s="79">
        <f>F8/B8</f>
        <v>4.2300000002387761E-2</v>
      </c>
      <c r="G9" s="80">
        <f>G8/B8</f>
        <v>2.1999999997711763E-2</v>
      </c>
    </row>
    <row r="10" spans="1:8" ht="20.149999999999999" customHeight="1">
      <c r="A10" s="32" t="s">
        <v>14</v>
      </c>
      <c r="B10" s="55"/>
      <c r="C10" s="42">
        <f>SUM(B8*C7)</f>
        <v>7041314970.3675232</v>
      </c>
      <c r="D10" s="42">
        <f>SUM(B8*D7)</f>
        <v>15902308909.611414</v>
      </c>
      <c r="E10" s="42">
        <f>SUM(B8*E7)</f>
        <v>891445539.3043412</v>
      </c>
      <c r="F10" s="42">
        <f>SUM(B8*F7)</f>
        <v>1124994595.4671116</v>
      </c>
      <c r="G10" s="44">
        <f>SUM(B8*G7)</f>
        <v>561797607.44961023</v>
      </c>
    </row>
    <row r="11" spans="1:8" ht="20.149999999999999" customHeight="1">
      <c r="A11" s="35" t="s">
        <v>15</v>
      </c>
      <c r="B11" s="59"/>
      <c r="C11" s="42">
        <f>SUM(C10 - C8)</f>
        <v>-339607410.77271748</v>
      </c>
      <c r="D11" s="42">
        <f>SUM(D10 - D8)</f>
        <v>293138341.47389221</v>
      </c>
      <c r="E11" s="42">
        <f>SUM(E10 - E8)</f>
        <v>732568.68956112862</v>
      </c>
      <c r="F11" s="42">
        <f>SUM(F10 - F8)</f>
        <v>45419848.787111521</v>
      </c>
      <c r="G11" s="44">
        <f>SUM(G10 - G8)</f>
        <v>316651.81961023808</v>
      </c>
    </row>
    <row r="12" spans="1:8" ht="20.149999999999999" customHeight="1">
      <c r="A12" s="35" t="s">
        <v>16</v>
      </c>
      <c r="B12" s="59"/>
      <c r="C12" s="60">
        <f>SUM(C11 / C8)</f>
        <v>-4.6011513634187991E-2</v>
      </c>
      <c r="D12" s="60">
        <f>SUM(D11 / D8)</f>
        <v>1.8779879442938865E-2</v>
      </c>
      <c r="E12" s="60">
        <f>SUM(E11 / E8)</f>
        <v>8.2245202857605352E-4</v>
      </c>
      <c r="F12" s="60">
        <f>SUM(F11 / F8)</f>
        <v>4.2071981515675962E-2</v>
      </c>
      <c r="G12" s="61">
        <f>SUM(G11 / G8)</f>
        <v>5.6395825438984722E-4</v>
      </c>
      <c r="H12" s="62"/>
    </row>
    <row r="13" spans="1:8" ht="20.149999999999999" customHeight="1">
      <c r="A13" s="36" t="s">
        <v>45</v>
      </c>
      <c r="B13" s="63">
        <v>2158964176.2299991</v>
      </c>
      <c r="C13" s="63">
        <f>SUM(B13* C7)</f>
        <v>595644118.74062431</v>
      </c>
      <c r="D13" s="63">
        <f>SUM(B13* D7)</f>
        <v>1345219865.3616357</v>
      </c>
      <c r="E13" s="63">
        <f>SUM(B13* E7)</f>
        <v>75409819.742303044</v>
      </c>
      <c r="F13" s="63">
        <f>SUM(B13* F7)</f>
        <v>95166374.068620458</v>
      </c>
      <c r="G13" s="64">
        <f>SUM(B13* G7)</f>
        <v>47523998.316815548</v>
      </c>
    </row>
    <row r="14" spans="1:8" ht="20.149999999999999" customHeight="1" thickBot="1">
      <c r="A14" s="37" t="s">
        <v>46</v>
      </c>
      <c r="B14" s="27"/>
      <c r="C14" s="65">
        <f>SUM(C11 - C13)</f>
        <v>-935251529.51334178</v>
      </c>
      <c r="D14" s="65">
        <f>SUM(D11 - D13)</f>
        <v>-1052081523.8877435</v>
      </c>
      <c r="E14" s="65">
        <f>SUM(E11 - E13)</f>
        <v>-74677251.052741915</v>
      </c>
      <c r="F14" s="65">
        <f>SUM(F11 - F13)</f>
        <v>-49746525.281508937</v>
      </c>
      <c r="G14" s="66">
        <f>SUM(G11 - G13)</f>
        <v>-47207346.49720531</v>
      </c>
    </row>
    <row r="15" spans="1:8" ht="20.149999999999999" customHeight="1" thickBot="1">
      <c r="A15" s="38" t="s">
        <v>19</v>
      </c>
      <c r="B15" s="67">
        <f>SUM(B13 / B8)</f>
        <v>8.4592738891431027E-2</v>
      </c>
      <c r="C15" s="68">
        <f>SUM(C14 / C8)</f>
        <v>-0.12671201256676265</v>
      </c>
      <c r="D15" s="68">
        <f>SUM(D14 / D8)</f>
        <v>-6.7401500886621252E-2</v>
      </c>
      <c r="E15" s="68">
        <f>SUM(E14 / E8)</f>
        <v>-8.3839860332559024E-2</v>
      </c>
      <c r="F15" s="69">
        <f>SUM(F14 / F8)</f>
        <v>-4.607974152275577E-2</v>
      </c>
      <c r="G15" s="70">
        <f>SUM(G14 / G8)</f>
        <v>-8.4076487410400455E-2</v>
      </c>
    </row>
    <row r="16" spans="1:8" ht="20.149999999999999" customHeight="1" thickBot="1">
      <c r="A16" s="39" t="s">
        <v>47</v>
      </c>
      <c r="B16" s="83">
        <f>SUM((B8 - B13) / B6)</f>
        <v>0.96360021712099597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ul7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56</v>
      </c>
    </row>
    <row r="3" spans="1:8">
      <c r="E3" s="25"/>
      <c r="F3" s="25" t="s">
        <v>3</v>
      </c>
      <c r="G3" s="25">
        <v>2008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25650301422.18</v>
      </c>
      <c r="C6" s="43">
        <v>8090892089.6500044</v>
      </c>
      <c r="D6" s="42">
        <v>15140741958.279997</v>
      </c>
      <c r="E6" s="42">
        <v>867974259.27000058</v>
      </c>
      <c r="F6" s="42">
        <v>1034726526.1299993</v>
      </c>
      <c r="G6" s="44">
        <v>515966588.85000038</v>
      </c>
    </row>
    <row r="7" spans="1:8" ht="20.149999999999999" customHeight="1">
      <c r="A7" s="33" t="s">
        <v>11</v>
      </c>
      <c r="B7" s="82"/>
      <c r="C7" s="76">
        <f>SUM(C6/B6)</f>
        <v>0.31543068272304015</v>
      </c>
      <c r="D7" s="76">
        <f>SUM(D6 /B6)</f>
        <v>0.59027540102073373</v>
      </c>
      <c r="E7" s="76">
        <f>SUM(E6 /B6)</f>
        <v>3.3838754757067178E-2</v>
      </c>
      <c r="F7" s="76">
        <f>SUM(F6 /B6)</f>
        <v>4.0339741397162052E-2</v>
      </c>
      <c r="G7" s="77">
        <f>SUM(G6 /B6)</f>
        <v>2.0115420101996944E-2</v>
      </c>
    </row>
    <row r="8" spans="1:8" ht="20.149999999999999" customHeight="1">
      <c r="A8" s="32" t="s">
        <v>44</v>
      </c>
      <c r="B8" s="42">
        <v>26890748865.240009</v>
      </c>
      <c r="C8" s="42">
        <f>SUM(B8 * C9)</f>
        <v>8804031178.4795799</v>
      </c>
      <c r="D8" s="42">
        <f>SUM(B8 * D9)</f>
        <v>15588567117.179634</v>
      </c>
      <c r="E8" s="42">
        <f>SUM(B8 * E9)</f>
        <v>903529161.87206423</v>
      </c>
      <c r="F8" s="42">
        <v>1064873655.13</v>
      </c>
      <c r="G8" s="44">
        <v>529747752.57999998</v>
      </c>
    </row>
    <row r="9" spans="1:8" ht="20.149999999999999" customHeight="1">
      <c r="A9" s="34" t="s">
        <v>13</v>
      </c>
      <c r="B9" s="78"/>
      <c r="C9" s="79">
        <v>0.32740000000000002</v>
      </c>
      <c r="D9" s="79">
        <v>0.57969999999999999</v>
      </c>
      <c r="E9" s="79">
        <v>3.3599999999999998E-2</v>
      </c>
      <c r="F9" s="79">
        <f>F8/B8</f>
        <v>3.960000000247281E-2</v>
      </c>
      <c r="G9" s="80">
        <f>G8/B8</f>
        <v>1.9699999997574325E-2</v>
      </c>
    </row>
    <row r="10" spans="1:8" ht="20.149999999999999" customHeight="1">
      <c r="A10" s="32" t="s">
        <v>14</v>
      </c>
      <c r="B10" s="55"/>
      <c r="C10" s="42">
        <f>SUM(B8*C7)</f>
        <v>8482167273.4964733</v>
      </c>
      <c r="D10" s="42">
        <f>SUM(B8*D7)</f>
        <v>15872947570.177387</v>
      </c>
      <c r="E10" s="42">
        <f>SUM(B8*E7)</f>
        <v>909949456.08473921</v>
      </c>
      <c r="F10" s="42">
        <f>SUM(B8*F7)</f>
        <v>1084765855.199811</v>
      </c>
      <c r="G10" s="44">
        <f>SUM(B8*G7)</f>
        <v>540918710.28160036</v>
      </c>
    </row>
    <row r="11" spans="1:8" ht="20.149999999999999" customHeight="1">
      <c r="A11" s="35" t="s">
        <v>15</v>
      </c>
      <c r="B11" s="59"/>
      <c r="C11" s="42">
        <f>SUM(C10 - C8)</f>
        <v>-321863904.98310661</v>
      </c>
      <c r="D11" s="42">
        <f>SUM(D10 - D8)</f>
        <v>284380452.99775314</v>
      </c>
      <c r="E11" s="42">
        <f>SUM(E10 - E8)</f>
        <v>6420294.2126749754</v>
      </c>
      <c r="F11" s="42">
        <f>SUM(F10 - F8)</f>
        <v>19892200.069810987</v>
      </c>
      <c r="G11" s="44">
        <f>SUM(G10 - G8)</f>
        <v>11170957.701600373</v>
      </c>
    </row>
    <row r="12" spans="1:8" ht="20.149999999999999" customHeight="1">
      <c r="A12" s="35" t="s">
        <v>16</v>
      </c>
      <c r="B12" s="59"/>
      <c r="C12" s="60">
        <f>SUM(C11 / C8)</f>
        <v>-3.655869663090984E-2</v>
      </c>
      <c r="D12" s="60">
        <f>SUM(D11 / D8)</f>
        <v>1.8242886011270852E-2</v>
      </c>
      <c r="E12" s="60">
        <f>SUM(E11 / E8)</f>
        <v>7.1057963412851756E-3</v>
      </c>
      <c r="F12" s="60">
        <f>SUM(F11 / F8)</f>
        <v>1.8680338248562026E-2</v>
      </c>
      <c r="G12" s="61">
        <f>SUM(G11 / G8)</f>
        <v>2.1087314947906999E-2</v>
      </c>
      <c r="H12" s="62"/>
    </row>
    <row r="13" spans="1:8" ht="20.149999999999999" customHeight="1">
      <c r="A13" s="36" t="s">
        <v>45</v>
      </c>
      <c r="B13" s="63">
        <v>2150981037.7000003</v>
      </c>
      <c r="C13" s="63">
        <f>SUM(B13* C7)</f>
        <v>678485417.24602449</v>
      </c>
      <c r="D13" s="63">
        <f>SUM(B13* D7)</f>
        <v>1269671194.6163616</v>
      </c>
      <c r="E13" s="63">
        <f>SUM(B13* E7)</f>
        <v>72786519.82183218</v>
      </c>
      <c r="F13" s="63">
        <f>SUM(B13* F7)</f>
        <v>86770018.81101729</v>
      </c>
      <c r="G13" s="64">
        <f>SUM(B13* G7)</f>
        <v>43267887.204764836</v>
      </c>
    </row>
    <row r="14" spans="1:8" ht="20.149999999999999" customHeight="1" thickBot="1">
      <c r="A14" s="37" t="s">
        <v>46</v>
      </c>
      <c r="B14" s="27"/>
      <c r="C14" s="65">
        <f>SUM(C11 - C13)</f>
        <v>-1000349322.2291311</v>
      </c>
      <c r="D14" s="65">
        <f>SUM(D11 - D13)</f>
        <v>-985290741.61860847</v>
      </c>
      <c r="E14" s="65">
        <f>SUM(E11 - E13)</f>
        <v>-66366225.609157205</v>
      </c>
      <c r="F14" s="65">
        <f>SUM(F11 - F13)</f>
        <v>-66877818.741206303</v>
      </c>
      <c r="G14" s="66">
        <f>SUM(G11 - G13)</f>
        <v>-32096929.503164463</v>
      </c>
    </row>
    <row r="15" spans="1:8" ht="20.149999999999999" customHeight="1" thickBot="1">
      <c r="A15" s="38" t="s">
        <v>19</v>
      </c>
      <c r="B15" s="67">
        <f>SUM(B13 / B8)</f>
        <v>7.9989629462511508E-2</v>
      </c>
      <c r="C15" s="68">
        <f>SUM(C14 / C8)</f>
        <v>-0.11362400949628251</v>
      </c>
      <c r="D15" s="68">
        <f>SUM(D14 / D8)</f>
        <v>-6.3205985143609048E-2</v>
      </c>
      <c r="E15" s="68">
        <f>SUM(E14 / E8)</f>
        <v>-7.3452223137601802E-2</v>
      </c>
      <c r="F15" s="69">
        <f>SUM(F14 / F8)</f>
        <v>-6.2803524548686332E-2</v>
      </c>
      <c r="G15" s="70">
        <f>SUM(G14 / G8)</f>
        <v>-6.0589081023646886E-2</v>
      </c>
    </row>
    <row r="16" spans="1:8" ht="20.149999999999999" customHeight="1" thickBot="1">
      <c r="A16" s="39" t="s">
        <v>47</v>
      </c>
      <c r="B16" s="83">
        <f>SUM((B8 - B13) / B6)</f>
        <v>0.96450203139318091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honeticPr fontId="0" type="noConversion"/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ul6">
    <pageSetUpPr fitToPage="1"/>
  </sheetPr>
  <dimension ref="A1:H17"/>
  <sheetViews>
    <sheetView showGridLines="0" workbookViewId="0">
      <selection activeCell="E57" sqref="E57"/>
    </sheetView>
  </sheetViews>
  <sheetFormatPr defaultRowHeight="12.5"/>
  <cols>
    <col min="1" max="1" width="29.453125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 t="s">
        <v>57</v>
      </c>
    </row>
    <row r="3" spans="1:8">
      <c r="E3" s="25"/>
      <c r="F3" s="25" t="s">
        <v>3</v>
      </c>
      <c r="G3" s="25">
        <v>2007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f>SUM(C6:G6)</f>
        <v>25107988906.130001</v>
      </c>
      <c r="C6" s="43">
        <v>8507383996.5500002</v>
      </c>
      <c r="D6" s="42">
        <v>14222416903.58</v>
      </c>
      <c r="E6" s="42">
        <v>827539290.16999924</v>
      </c>
      <c r="F6" s="42">
        <v>1009240319.1100006</v>
      </c>
      <c r="G6" s="44">
        <v>541408396.71999991</v>
      </c>
    </row>
    <row r="7" spans="1:8" ht="20.149999999999999" customHeight="1">
      <c r="A7" s="33" t="s">
        <v>11</v>
      </c>
      <c r="B7" s="82"/>
      <c r="C7" s="76">
        <f>SUM(C6/B6)</f>
        <v>0.33883175702984963</v>
      </c>
      <c r="D7" s="76">
        <f>SUM(D6 /B6)</f>
        <v>0.56644986409515508</v>
      </c>
      <c r="E7" s="76">
        <f>SUM(E6 /B6)</f>
        <v>3.2959202477899747E-2</v>
      </c>
      <c r="F7" s="76">
        <f>SUM(F6 /B6)</f>
        <v>4.0195983950892987E-2</v>
      </c>
      <c r="G7" s="77">
        <f>SUM(G6 /B6)</f>
        <v>2.1563192446202552E-2</v>
      </c>
    </row>
    <row r="8" spans="1:8" ht="20.149999999999999" customHeight="1">
      <c r="A8" s="32" t="s">
        <v>44</v>
      </c>
      <c r="B8" s="42">
        <v>25878523831.259998</v>
      </c>
      <c r="C8" s="42">
        <f>SUM(B8 * C9)</f>
        <v>8723650383.517746</v>
      </c>
      <c r="D8" s="42">
        <f>SUM(B8 * D9)</f>
        <v>14683474421.856924</v>
      </c>
      <c r="E8" s="42">
        <f>SUM(B8 * E9)</f>
        <v>861754843.58095801</v>
      </c>
      <c r="F8" s="42">
        <v>1042904510.3200001</v>
      </c>
      <c r="G8" s="44">
        <v>566739671.98000002</v>
      </c>
    </row>
    <row r="9" spans="1:8" ht="20.149999999999999" customHeight="1">
      <c r="A9" s="34" t="s">
        <v>13</v>
      </c>
      <c r="B9" s="78"/>
      <c r="C9" s="79">
        <v>0.33710000000000001</v>
      </c>
      <c r="D9" s="79">
        <v>0.56740000000000002</v>
      </c>
      <c r="E9" s="79">
        <v>3.3300000000000003E-2</v>
      </c>
      <c r="F9" s="79">
        <f>F8/B8</f>
        <v>4.0299999996917218E-2</v>
      </c>
      <c r="G9" s="80">
        <f>G8/B8</f>
        <v>2.1900000002913846E-2</v>
      </c>
    </row>
    <row r="10" spans="1:8" ht="20.149999999999999" customHeight="1">
      <c r="A10" s="32" t="s">
        <v>14</v>
      </c>
      <c r="B10" s="55"/>
      <c r="C10" s="42">
        <f>SUM(B8*C7)</f>
        <v>8768465699.0846615</v>
      </c>
      <c r="D10" s="42">
        <f>SUM(B8*D7)</f>
        <v>14658886307.200459</v>
      </c>
      <c r="E10" s="42">
        <f>SUM(B8*E7)</f>
        <v>852935506.78365219</v>
      </c>
      <c r="F10" s="42">
        <f>SUM(B8*F7)</f>
        <v>1040212728.5941286</v>
      </c>
      <c r="G10" s="44">
        <f>SUM(B8*G7)</f>
        <v>558023589.59709835</v>
      </c>
    </row>
    <row r="11" spans="1:8" ht="20.149999999999999" customHeight="1">
      <c r="A11" s="35" t="s">
        <v>15</v>
      </c>
      <c r="B11" s="59"/>
      <c r="C11" s="42">
        <f>SUM(C10 - C8)</f>
        <v>44815315.566915512</v>
      </c>
      <c r="D11" s="42">
        <f>SUM(D10 - D8)</f>
        <v>-24588114.65646553</v>
      </c>
      <c r="E11" s="42">
        <f>SUM(E10 - E8)</f>
        <v>-8819336.7973058224</v>
      </c>
      <c r="F11" s="42">
        <f>SUM(F10 - F8)</f>
        <v>-2691781.7258714437</v>
      </c>
      <c r="G11" s="44">
        <f>SUM(G10 - G8)</f>
        <v>-8716082.3829016685</v>
      </c>
    </row>
    <row r="12" spans="1:8" ht="20.149999999999999" customHeight="1">
      <c r="A12" s="35" t="s">
        <v>16</v>
      </c>
      <c r="B12" s="59"/>
      <c r="C12" s="60">
        <f>SUM(C11 / C8)</f>
        <v>5.1372204979223471E-3</v>
      </c>
      <c r="D12" s="60">
        <f>SUM(D11 / D8)</f>
        <v>-1.6745433641962263E-3</v>
      </c>
      <c r="E12" s="60">
        <f>SUM(E11 / E8)</f>
        <v>-1.02341598228305E-2</v>
      </c>
      <c r="F12" s="60">
        <f>SUM(F11 / F8)</f>
        <v>-2.5810433258606868E-3</v>
      </c>
      <c r="G12" s="61">
        <f>SUM(G11 / G8)</f>
        <v>-1.5379340487053913E-2</v>
      </c>
      <c r="H12" s="62"/>
    </row>
    <row r="13" spans="1:8" ht="20.149999999999999" customHeight="1">
      <c r="A13" s="36" t="s">
        <v>45</v>
      </c>
      <c r="B13" s="63">
        <v>1955156521.5700004</v>
      </c>
      <c r="C13" s="63">
        <f>SUM(B13* C7)</f>
        <v>662469119.47193229</v>
      </c>
      <c r="D13" s="63">
        <f>SUM(B13* D7)</f>
        <v>1107498145.9280829</v>
      </c>
      <c r="E13" s="63">
        <f>SUM(B13* E7)</f>
        <v>64440399.67041181</v>
      </c>
      <c r="F13" s="63">
        <f>SUM(B13* F7)</f>
        <v>78589440.162511498</v>
      </c>
      <c r="G13" s="64">
        <f>SUM(B13* G7)</f>
        <v>42159416.337061889</v>
      </c>
    </row>
    <row r="14" spans="1:8" ht="20.149999999999999" customHeight="1" thickBot="1">
      <c r="A14" s="37" t="s">
        <v>46</v>
      </c>
      <c r="B14" s="27"/>
      <c r="C14" s="65">
        <f>SUM(C11 - C13)</f>
        <v>-617653803.90501678</v>
      </c>
      <c r="D14" s="65">
        <f>SUM(D11 - D13)</f>
        <v>-1132086260.5845485</v>
      </c>
      <c r="E14" s="65">
        <f>SUM(E11 - E13)</f>
        <v>-73259736.467717633</v>
      </c>
      <c r="F14" s="65">
        <f>SUM(F11 - F13)</f>
        <v>-81281221.888382941</v>
      </c>
      <c r="G14" s="66">
        <f>SUM(G11 - G13)</f>
        <v>-50875498.719963558</v>
      </c>
    </row>
    <row r="15" spans="1:8" ht="20.149999999999999" customHeight="1" thickBot="1">
      <c r="A15" s="38" t="s">
        <v>19</v>
      </c>
      <c r="B15" s="67">
        <f>SUM(B13 / B8)</f>
        <v>7.5551315612842895E-2</v>
      </c>
      <c r="C15" s="68">
        <f>SUM(C14 / C8)</f>
        <v>-7.080221888213184E-2</v>
      </c>
      <c r="D15" s="68">
        <f>SUM(D14 / D8)</f>
        <v>-7.709934502282334E-2</v>
      </c>
      <c r="E15" s="68">
        <f>SUM(E14 / E8)</f>
        <v>-8.5012271196866454E-2</v>
      </c>
      <c r="F15" s="69">
        <f>SUM(F14 / F8)</f>
        <v>-7.7937357719781053E-2</v>
      </c>
      <c r="G15" s="70">
        <f>SUM(G14 / G8)</f>
        <v>-8.9768726692842013E-2</v>
      </c>
    </row>
    <row r="16" spans="1:8" ht="20.149999999999999" customHeight="1" thickBot="1">
      <c r="A16" s="39" t="s">
        <v>47</v>
      </c>
      <c r="B16" s="83">
        <f>SUM((B8 - B13) / B6)</f>
        <v>0.95281893739602608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honeticPr fontId="0" type="noConversion"/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ul5">
    <pageSetUpPr fitToPage="1"/>
  </sheetPr>
  <dimension ref="A1:H17"/>
  <sheetViews>
    <sheetView showGridLines="0" workbookViewId="0">
      <selection activeCell="F24" sqref="F24"/>
    </sheetView>
  </sheetViews>
  <sheetFormatPr defaultRowHeight="12.5"/>
  <cols>
    <col min="1" max="1" width="29.453125" customWidth="1"/>
    <col min="2" max="6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 t="s">
        <v>2</v>
      </c>
    </row>
    <row r="2" spans="1:8">
      <c r="E2" s="23"/>
      <c r="F2" s="26" t="s">
        <v>58</v>
      </c>
    </row>
    <row r="3" spans="1:8">
      <c r="E3" s="25" t="s">
        <v>3</v>
      </c>
      <c r="F3" s="25">
        <v>2006</v>
      </c>
    </row>
    <row r="4" spans="1:8" ht="15.5">
      <c r="A4" s="17"/>
      <c r="B4" s="18"/>
      <c r="C4" s="18"/>
      <c r="D4" s="18"/>
      <c r="E4" s="18"/>
      <c r="F4" s="18"/>
    </row>
    <row r="5" spans="1:8" ht="30.75" customHeight="1">
      <c r="A5" s="19" t="s">
        <v>4</v>
      </c>
      <c r="B5" s="20" t="s">
        <v>5</v>
      </c>
      <c r="C5" s="20" t="s">
        <v>6</v>
      </c>
      <c r="D5" s="20" t="s">
        <v>7</v>
      </c>
      <c r="E5" s="20" t="s">
        <v>8</v>
      </c>
      <c r="F5" s="20" t="s">
        <v>59</v>
      </c>
    </row>
    <row r="6" spans="1:8" ht="20.149999999999999" customHeight="1">
      <c r="A6" s="32" t="s">
        <v>10</v>
      </c>
      <c r="B6" s="55">
        <f>SUM(C6:F6)</f>
        <v>23912765739.85001</v>
      </c>
      <c r="C6" s="84">
        <v>8403627462.3800077</v>
      </c>
      <c r="D6" s="55">
        <v>13221488495.310003</v>
      </c>
      <c r="E6" s="55">
        <v>779050199.91999936</v>
      </c>
      <c r="F6" s="85">
        <v>1508599582.2400012</v>
      </c>
    </row>
    <row r="7" spans="1:8" ht="20.149999999999999" customHeight="1">
      <c r="A7" s="33" t="s">
        <v>11</v>
      </c>
      <c r="B7" s="82"/>
      <c r="C7" s="76">
        <f>SUM(C6/B6)</f>
        <v>0.35142850282581822</v>
      </c>
      <c r="D7" s="76">
        <f>SUM(D6 /B6)</f>
        <v>0.55290503152785597</v>
      </c>
      <c r="E7" s="76">
        <f>SUM(E6 /B6)</f>
        <v>3.2578841293198144E-2</v>
      </c>
      <c r="F7" s="86">
        <f>SUM(F6 /B6)</f>
        <v>6.3087624353127786E-2</v>
      </c>
    </row>
    <row r="8" spans="1:8" ht="20.149999999999999" customHeight="1">
      <c r="A8" s="32" t="s">
        <v>44</v>
      </c>
      <c r="B8" s="55">
        <v>24541210392.899994</v>
      </c>
      <c r="C8" s="55">
        <f>SUM(B8 * C9)</f>
        <v>8456901101.3933382</v>
      </c>
      <c r="D8" s="55">
        <f>SUM(B8 * D9)</f>
        <v>13711174246.513226</v>
      </c>
      <c r="E8" s="55">
        <f>SUM(B8 * E9)</f>
        <v>809859942.96569979</v>
      </c>
      <c r="F8" s="85">
        <f>SUM(B8 * F9)</f>
        <v>1563275102.0277297</v>
      </c>
    </row>
    <row r="9" spans="1:8" ht="20.149999999999999" customHeight="1">
      <c r="A9" s="34" t="s">
        <v>13</v>
      </c>
      <c r="B9" s="78"/>
      <c r="C9" s="79">
        <v>0.34460000000000002</v>
      </c>
      <c r="D9" s="79">
        <v>0.55869999999999997</v>
      </c>
      <c r="E9" s="79">
        <v>3.3000000000000002E-2</v>
      </c>
      <c r="F9" s="87">
        <v>6.3700000000000007E-2</v>
      </c>
    </row>
    <row r="10" spans="1:8" ht="20.149999999999999" customHeight="1">
      <c r="A10" s="32" t="s">
        <v>14</v>
      </c>
      <c r="B10" s="55"/>
      <c r="C10" s="55">
        <f>SUM(B8*C7)</f>
        <v>8624480825.9102554</v>
      </c>
      <c r="D10" s="55">
        <f>SUM(B8*D7)</f>
        <v>13568958706.018118</v>
      </c>
      <c r="E10" s="55">
        <f>SUM(B8*E7)</f>
        <v>799524198.53327382</v>
      </c>
      <c r="F10" s="85">
        <f>SUM(B8*F7)</f>
        <v>1548246662.4383504</v>
      </c>
    </row>
    <row r="11" spans="1:8" ht="20.149999999999999" customHeight="1">
      <c r="A11" s="35" t="s">
        <v>15</v>
      </c>
      <c r="B11" s="59"/>
      <c r="C11" s="55">
        <f>SUM(C10 - C8)</f>
        <v>167579724.51691723</v>
      </c>
      <c r="D11" s="55">
        <f>SUM(D10 - D8)</f>
        <v>-142215540.49510765</v>
      </c>
      <c r="E11" s="55">
        <f>SUM(E10 - E8)</f>
        <v>-10335744.432425976</v>
      </c>
      <c r="F11" s="85">
        <f>SUM(F10 - F8)</f>
        <v>-15028439.589379311</v>
      </c>
    </row>
    <row r="12" spans="1:8" ht="20.149999999999999" customHeight="1">
      <c r="A12" s="35" t="s">
        <v>16</v>
      </c>
      <c r="B12" s="59"/>
      <c r="C12" s="60">
        <f>SUM(C11 / C8)</f>
        <v>1.9815736581016326E-2</v>
      </c>
      <c r="D12" s="60">
        <f>SUM(D11 / D8)</f>
        <v>-1.0372236391881118E-2</v>
      </c>
      <c r="E12" s="60">
        <f>SUM(E11 / E8)</f>
        <v>-1.276238505460163E-2</v>
      </c>
      <c r="F12" s="88">
        <f>SUM(F11 / F8)</f>
        <v>-9.6134324469735796E-3</v>
      </c>
      <c r="H12" s="62"/>
    </row>
    <row r="13" spans="1:8" ht="20.149999999999999" customHeight="1">
      <c r="A13" s="36" t="s">
        <v>45</v>
      </c>
      <c r="B13" s="89">
        <v>1682597200.0600009</v>
      </c>
      <c r="C13" s="89">
        <f>SUM(B13* C7)</f>
        <v>591312614.87599981</v>
      </c>
      <c r="D13" s="89">
        <f>SUM(B13* D7)</f>
        <v>930316457.94785702</v>
      </c>
      <c r="E13" s="89">
        <f>SUM(B13* E7)</f>
        <v>54817067.141134337</v>
      </c>
      <c r="F13" s="90">
        <f>SUM(B13* F7)</f>
        <v>106151060.09500994</v>
      </c>
    </row>
    <row r="14" spans="1:8" ht="20.149999999999999" customHeight="1" thickBot="1">
      <c r="A14" s="37" t="s">
        <v>46</v>
      </c>
      <c r="B14" s="27"/>
      <c r="C14" s="91">
        <f>SUM(C11 - C13)</f>
        <v>-423732890.35908258</v>
      </c>
      <c r="D14" s="91">
        <f>SUM(D11 - D13)</f>
        <v>-1072531998.4429647</v>
      </c>
      <c r="E14" s="91">
        <f>SUM(E11 - E13)</f>
        <v>-65152811.573560312</v>
      </c>
      <c r="F14" s="92">
        <f>SUM(F11 - F13)</f>
        <v>-121179499.68438925</v>
      </c>
    </row>
    <row r="15" spans="1:8" ht="20.149999999999999" customHeight="1" thickBot="1">
      <c r="A15" s="38" t="s">
        <v>19</v>
      </c>
      <c r="B15" s="93">
        <f>SUM(B13 / B8)</f>
        <v>6.8562111367856254E-2</v>
      </c>
      <c r="C15" s="94">
        <f>SUM(C14 / C8)</f>
        <v>-5.010498352514367E-2</v>
      </c>
      <c r="D15" s="94">
        <f>SUM(D14 / D8)</f>
        <v>-7.8223205333103493E-2</v>
      </c>
      <c r="E15" s="94">
        <f>SUM(E14 / E8)</f>
        <v>-8.044948035702483E-2</v>
      </c>
      <c r="F15" s="95">
        <f>SUM(F14 / F8)</f>
        <v>-7.7516426588773071E-2</v>
      </c>
    </row>
    <row r="16" spans="1:8" ht="20.149999999999999" customHeight="1" thickBot="1">
      <c r="A16" s="39" t="s">
        <v>47</v>
      </c>
      <c r="B16" s="83">
        <f>SUM((B8 - B13) / B6)</f>
        <v>0.95591674511939462</v>
      </c>
      <c r="C16" s="72"/>
      <c r="D16" s="72"/>
      <c r="E16" s="73"/>
      <c r="F16" s="74"/>
    </row>
    <row r="17" ht="20.149999999999999" customHeight="1"/>
  </sheetData>
  <phoneticPr fontId="0" type="noConversion"/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ul4">
    <pageSetUpPr fitToPage="1"/>
  </sheetPr>
  <dimension ref="A1:H17"/>
  <sheetViews>
    <sheetView showGridLines="0" workbookViewId="0">
      <selection activeCell="B15" sqref="B15"/>
    </sheetView>
  </sheetViews>
  <sheetFormatPr defaultRowHeight="12.5"/>
  <cols>
    <col min="1" max="1" width="29.453125" customWidth="1"/>
    <col min="2" max="6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 t="s">
        <v>2</v>
      </c>
    </row>
    <row r="2" spans="1:8">
      <c r="E2" s="23"/>
      <c r="F2" s="26" t="s">
        <v>60</v>
      </c>
    </row>
    <row r="3" spans="1:8">
      <c r="E3" s="25" t="s">
        <v>3</v>
      </c>
      <c r="F3" s="25">
        <v>2005</v>
      </c>
    </row>
    <row r="4" spans="1:8" ht="15.5">
      <c r="A4" s="17"/>
      <c r="B4" s="18"/>
      <c r="C4" s="18"/>
      <c r="D4" s="18"/>
      <c r="E4" s="18"/>
      <c r="F4" s="18"/>
    </row>
    <row r="5" spans="1:8" ht="20.149999999999999" customHeight="1">
      <c r="A5" s="19" t="s">
        <v>4</v>
      </c>
      <c r="B5" s="20" t="s">
        <v>5</v>
      </c>
      <c r="C5" s="20" t="s">
        <v>6</v>
      </c>
      <c r="D5" s="20" t="s">
        <v>7</v>
      </c>
      <c r="E5" s="20" t="s">
        <v>8</v>
      </c>
      <c r="F5" s="20" t="s">
        <v>59</v>
      </c>
    </row>
    <row r="6" spans="1:8" ht="20.149999999999999" customHeight="1">
      <c r="A6" s="32" t="s">
        <v>10</v>
      </c>
      <c r="B6" s="55">
        <f>SUM(C6:F6)</f>
        <v>22720995345.390003</v>
      </c>
      <c r="C6" s="84">
        <v>8450073787.8000126</v>
      </c>
      <c r="D6" s="55">
        <v>12503959843.509991</v>
      </c>
      <c r="E6" s="55">
        <v>747314984.14000034</v>
      </c>
      <c r="F6" s="85">
        <v>1019646729.9400001</v>
      </c>
    </row>
    <row r="7" spans="1:8" ht="20.149999999999999" customHeight="1">
      <c r="A7" s="33" t="s">
        <v>11</v>
      </c>
      <c r="B7" s="82"/>
      <c r="C7" s="76">
        <f>SUM(C6/B6)</f>
        <v>0.37190596887800947</v>
      </c>
      <c r="D7" s="76">
        <f>SUM(D6 /B6)</f>
        <v>0.55032623586391394</v>
      </c>
      <c r="E7" s="76">
        <f>SUM(E6 /B6)</f>
        <v>3.2890943938845861E-2</v>
      </c>
      <c r="F7" s="86">
        <f>SUM(F6 /B6)</f>
        <v>4.4876851319230707E-2</v>
      </c>
    </row>
    <row r="8" spans="1:8" ht="20.149999999999999" customHeight="1">
      <c r="A8" s="32" t="s">
        <v>44</v>
      </c>
      <c r="B8" s="55">
        <v>23275869382.639992</v>
      </c>
      <c r="C8" s="55">
        <f>SUM(B8 * C9)</f>
        <v>8500347498.5401258</v>
      </c>
      <c r="D8" s="55">
        <f>SUM(B8 * D9)</f>
        <v>12941383376.747837</v>
      </c>
      <c r="E8" s="55">
        <f>SUM(B8 * E9)</f>
        <v>775086450.44191182</v>
      </c>
      <c r="F8" s="85">
        <f>SUM(B8 * F9)</f>
        <v>1059052056.9101197</v>
      </c>
    </row>
    <row r="9" spans="1:8" ht="20.149999999999999" customHeight="1">
      <c r="A9" s="34" t="s">
        <v>13</v>
      </c>
      <c r="B9" s="78"/>
      <c r="C9" s="79">
        <v>0.36520000000000002</v>
      </c>
      <c r="D9" s="79">
        <v>0.55600000000000005</v>
      </c>
      <c r="E9" s="79">
        <v>3.3300000000000003E-2</v>
      </c>
      <c r="F9" s="87">
        <v>4.5499999999999999E-2</v>
      </c>
    </row>
    <row r="10" spans="1:8" ht="20.149999999999999" customHeight="1">
      <c r="A10" s="32" t="s">
        <v>14</v>
      </c>
      <c r="B10" s="55"/>
      <c r="C10" s="55">
        <f>SUM(B8*C7)</f>
        <v>8656434754.2287216</v>
      </c>
      <c r="D10" s="55">
        <f>SUM(B8*D7)</f>
        <v>12809321583.80839</v>
      </c>
      <c r="E10" s="55">
        <f>SUM(B8*E7)</f>
        <v>765565314.99231076</v>
      </c>
      <c r="F10" s="85">
        <f>SUM(B8*F7)</f>
        <v>1044547729.6105691</v>
      </c>
    </row>
    <row r="11" spans="1:8" ht="20.149999999999999" customHeight="1">
      <c r="A11" s="35" t="s">
        <v>15</v>
      </c>
      <c r="B11" s="59"/>
      <c r="C11" s="55">
        <f>SUM(C10 - C8)</f>
        <v>156087255.68859577</v>
      </c>
      <c r="D11" s="55">
        <f>SUM(D10 - D8)</f>
        <v>-132061792.9394474</v>
      </c>
      <c r="E11" s="55">
        <f>SUM(E10 - E8)</f>
        <v>-9521135.4496010542</v>
      </c>
      <c r="F11" s="85">
        <f>SUM(F10 - F8)</f>
        <v>-14504327.299550533</v>
      </c>
    </row>
    <row r="12" spans="1:8" ht="20.149999999999999" customHeight="1">
      <c r="A12" s="35" t="s">
        <v>16</v>
      </c>
      <c r="B12" s="59"/>
      <c r="C12" s="60">
        <f>SUM(C11 / C8)</f>
        <v>1.8362455854352148E-2</v>
      </c>
      <c r="D12" s="60">
        <f>SUM(D11 / D8)</f>
        <v>-1.0204611755550546E-2</v>
      </c>
      <c r="E12" s="60">
        <f>SUM(E11 / E8)</f>
        <v>-1.2283965800424746E-2</v>
      </c>
      <c r="F12" s="88">
        <f>SUM(F11 / F8)</f>
        <v>-1.3695575401522964E-2</v>
      </c>
      <c r="H12" s="62"/>
    </row>
    <row r="13" spans="1:8" ht="20.149999999999999" customHeight="1">
      <c r="A13" s="36" t="s">
        <v>45</v>
      </c>
      <c r="B13" s="89">
        <v>1515721293.2900007</v>
      </c>
      <c r="C13" s="89">
        <f>SUM(B13* C7)</f>
        <v>563705796.13004732</v>
      </c>
      <c r="D13" s="89">
        <f>SUM(B13* D7)</f>
        <v>834141193.95506954</v>
      </c>
      <c r="E13" s="89">
        <f>SUM(B13* E7)</f>
        <v>49853504.084516354</v>
      </c>
      <c r="F13" s="90">
        <f>SUM(B13* F7)</f>
        <v>68020799.120367438</v>
      </c>
    </row>
    <row r="14" spans="1:8" ht="20.149999999999999" customHeight="1" thickBot="1">
      <c r="A14" s="37" t="s">
        <v>46</v>
      </c>
      <c r="B14" s="27"/>
      <c r="C14" s="91">
        <f>SUM(C11 - C13)</f>
        <v>-407618540.44145155</v>
      </c>
      <c r="D14" s="91">
        <f>SUM(D11 - D13)</f>
        <v>-966202986.89451694</v>
      </c>
      <c r="E14" s="91">
        <f>SUM(E11 - E13)</f>
        <v>-59374639.534117408</v>
      </c>
      <c r="F14" s="92">
        <f>SUM(F11 - F13)</f>
        <v>-82525126.419917971</v>
      </c>
    </row>
    <row r="15" spans="1:8" ht="20.149999999999999" customHeight="1" thickBot="1">
      <c r="A15" s="38" t="s">
        <v>19</v>
      </c>
      <c r="B15" s="93">
        <f>SUM(B13 / B8)</f>
        <v>6.5119857324018232E-2</v>
      </c>
      <c r="C15" s="94">
        <f>SUM(C14 / C8)</f>
        <v>-4.7953161975020094E-2</v>
      </c>
      <c r="D15" s="94">
        <f>SUM(D14 / D8)</f>
        <v>-7.4659946218000331E-2</v>
      </c>
      <c r="E15" s="94">
        <f>SUM(E14 / E8)</f>
        <v>-7.6603893024146205E-2</v>
      </c>
      <c r="F15" s="95">
        <f>SUM(F14 / F8)</f>
        <v>-7.7923578809423688E-2</v>
      </c>
    </row>
    <row r="16" spans="1:8" ht="20.149999999999999" customHeight="1" thickBot="1">
      <c r="A16" s="39" t="s">
        <v>47</v>
      </c>
      <c r="B16" s="83">
        <f>SUM((B8 - B13) / B6)</f>
        <v>0.95771104032046883</v>
      </c>
      <c r="C16" s="72"/>
      <c r="D16" s="72"/>
      <c r="E16" s="73"/>
      <c r="F16" s="74"/>
    </row>
    <row r="17" ht="20.149999999999999" customHeight="1"/>
  </sheetData>
  <phoneticPr fontId="0" type="noConversion"/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C90B-0D98-4DB4-B42F-CCCF9F3972D9}">
  <sheetPr>
    <pageSetUpPr fitToPage="1"/>
  </sheetPr>
  <dimension ref="A1:H16"/>
  <sheetViews>
    <sheetView showGridLines="0" zoomScaleNormal="100" workbookViewId="0"/>
  </sheetViews>
  <sheetFormatPr defaultRowHeight="12.5"/>
  <cols>
    <col min="1" max="1" width="38.81640625" bestFit="1" customWidth="1"/>
    <col min="2" max="2" width="17.453125" customWidth="1"/>
    <col min="3" max="3" width="17.7265625" customWidth="1"/>
    <col min="4" max="5" width="17.81640625" customWidth="1"/>
    <col min="6" max="6" width="17.54296875" customWidth="1"/>
    <col min="7" max="7" width="17.726562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45964</v>
      </c>
    </row>
    <row r="3" spans="1:8">
      <c r="E3" s="25"/>
      <c r="F3" s="41" t="s">
        <v>3</v>
      </c>
      <c r="G3" s="41">
        <v>2024</v>
      </c>
    </row>
    <row r="4" spans="1:8" ht="8.15" customHeight="1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38089340453.469986</v>
      </c>
      <c r="C6" s="43">
        <v>25385625480.759995</v>
      </c>
      <c r="D6" s="42">
        <v>9598217263.2399921</v>
      </c>
      <c r="E6" s="42">
        <v>1059108321.7900006</v>
      </c>
      <c r="F6" s="42">
        <v>968863703.2099998</v>
      </c>
      <c r="G6" s="44">
        <v>1077525684.4699998</v>
      </c>
    </row>
    <row r="7" spans="1:8" ht="20.149999999999999" customHeight="1">
      <c r="A7" s="45" t="s">
        <v>11</v>
      </c>
      <c r="B7" s="46">
        <v>1.0000000000000002</v>
      </c>
      <c r="C7" s="47">
        <v>0.66647584805967242</v>
      </c>
      <c r="D7" s="47">
        <v>0.25199221485510342</v>
      </c>
      <c r="E7" s="47">
        <v>2.7805898164180852E-2</v>
      </c>
      <c r="F7" s="47">
        <v>2.5436610129638913E-2</v>
      </c>
      <c r="G7" s="48">
        <v>2.8289428791404444E-2</v>
      </c>
    </row>
    <row r="8" spans="1:8" ht="20.149999999999999" customHeight="1">
      <c r="A8" s="40" t="s">
        <v>12</v>
      </c>
      <c r="B8" s="49">
        <v>37775168001.339996</v>
      </c>
      <c r="C8" s="49">
        <v>25139374304.891766</v>
      </c>
      <c r="D8" s="49">
        <v>9545784953.9386158</v>
      </c>
      <c r="E8" s="49">
        <v>1065259737.6377878</v>
      </c>
      <c r="F8" s="49">
        <v>955711750.43390191</v>
      </c>
      <c r="G8" s="50">
        <v>1069037254.4379219</v>
      </c>
    </row>
    <row r="9" spans="1:8" ht="20.149999999999999" customHeight="1">
      <c r="A9" s="51" t="s">
        <v>13</v>
      </c>
      <c r="B9" s="52">
        <v>0.99999999999999989</v>
      </c>
      <c r="C9" s="53">
        <v>0.66549999999999998</v>
      </c>
      <c r="D9" s="53">
        <v>0.25269999999999998</v>
      </c>
      <c r="E9" s="53">
        <v>2.8199999999999999E-2</v>
      </c>
      <c r="F9" s="53">
        <v>2.53E-2</v>
      </c>
      <c r="G9" s="54">
        <v>2.8299999999999999E-2</v>
      </c>
    </row>
    <row r="10" spans="1:8" ht="20.149999999999999" customHeight="1">
      <c r="A10" s="32" t="s">
        <v>14</v>
      </c>
      <c r="B10" s="55"/>
      <c r="C10" s="42">
        <v>25176237129.289673</v>
      </c>
      <c r="D10" s="42">
        <v>9519048251.1812954</v>
      </c>
      <c r="E10" s="42">
        <v>1050372474.580083</v>
      </c>
      <c r="F10" s="42">
        <v>960872221.03169668</v>
      </c>
      <c r="G10" s="44">
        <v>1068637925.2572476</v>
      </c>
    </row>
    <row r="11" spans="1:8" ht="20.149999999999999" customHeight="1">
      <c r="A11" s="51" t="s">
        <v>15</v>
      </c>
      <c r="B11" s="56">
        <v>2.5033950805664063E-6</v>
      </c>
      <c r="C11" s="57">
        <v>36862824.397907257</v>
      </c>
      <c r="D11" s="57">
        <v>-26736702.757320404</v>
      </c>
      <c r="E11" s="57">
        <v>-14887263.057704806</v>
      </c>
      <c r="F11" s="57">
        <v>5160470.5977947712</v>
      </c>
      <c r="G11" s="58">
        <v>-399329.1806743145</v>
      </c>
    </row>
    <row r="12" spans="1:8" ht="20.149999999999999" customHeight="1">
      <c r="A12" s="36" t="s">
        <v>16</v>
      </c>
      <c r="B12" s="59"/>
      <c r="C12" s="60">
        <v>1.4663381813259479E-3</v>
      </c>
      <c r="D12" s="60">
        <v>-2.8008909572479705E-3</v>
      </c>
      <c r="E12" s="60">
        <v>-1.3975242404934307E-2</v>
      </c>
      <c r="F12" s="60">
        <v>5.3996098671507077E-3</v>
      </c>
      <c r="G12" s="61">
        <v>-3.7354093977227547E-4</v>
      </c>
      <c r="H12" s="62"/>
    </row>
    <row r="13" spans="1:8" ht="20.149999999999999" customHeight="1">
      <c r="A13" s="36" t="s">
        <v>17</v>
      </c>
      <c r="B13" s="63">
        <v>2976558201.73</v>
      </c>
      <c r="C13" s="63">
        <v>1983804151.7969751</v>
      </c>
      <c r="D13" s="63">
        <v>750069493.89906645</v>
      </c>
      <c r="E13" s="63">
        <v>82765874.237061664</v>
      </c>
      <c r="F13" s="63">
        <v>75713550.505585104</v>
      </c>
      <c r="G13" s="64">
        <v>84205131.291311696</v>
      </c>
    </row>
    <row r="14" spans="1:8" ht="20.149999999999999" customHeight="1" thickBot="1">
      <c r="A14" s="37" t="s">
        <v>18</v>
      </c>
      <c r="B14" s="27"/>
      <c r="C14" s="65">
        <v>-1946941327.3990679</v>
      </c>
      <c r="D14" s="65">
        <v>-776806196.65638685</v>
      </c>
      <c r="E14" s="65">
        <v>-97653137.294766471</v>
      </c>
      <c r="F14" s="65">
        <v>-70553079.907790333</v>
      </c>
      <c r="G14" s="66">
        <v>-84604460.471986011</v>
      </c>
    </row>
    <row r="15" spans="1:8" ht="20.149999999999999" customHeight="1" thickBot="1">
      <c r="A15" s="38" t="s">
        <v>19</v>
      </c>
      <c r="B15" s="67">
        <v>7.8796689974334796E-2</v>
      </c>
      <c r="C15" s="68">
        <v>-7.7445894388080319E-2</v>
      </c>
      <c r="D15" s="68">
        <v>-8.1376879995172596E-2</v>
      </c>
      <c r="E15" s="68">
        <v>-9.1670729536171322E-2</v>
      </c>
      <c r="F15" s="69">
        <v>-7.3822551491868324E-2</v>
      </c>
      <c r="G15" s="70">
        <v>-7.9140797124483117E-2</v>
      </c>
    </row>
    <row r="16" spans="1:8" ht="20.149999999999999" customHeight="1" thickBot="1">
      <c r="A16" s="39" t="s">
        <v>20</v>
      </c>
      <c r="B16" s="71">
        <v>0.99175169618613424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ul2">
    <pageSetUpPr fitToPage="1"/>
  </sheetPr>
  <dimension ref="A1:H17"/>
  <sheetViews>
    <sheetView workbookViewId="0">
      <selection activeCell="B15" sqref="B15"/>
    </sheetView>
  </sheetViews>
  <sheetFormatPr defaultRowHeight="12.5"/>
  <cols>
    <col min="1" max="1" width="29.453125" customWidth="1"/>
    <col min="2" max="6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 t="s">
        <v>2</v>
      </c>
    </row>
    <row r="2" spans="1:8">
      <c r="E2" s="23"/>
      <c r="F2" s="24">
        <v>38946</v>
      </c>
    </row>
    <row r="3" spans="1:8">
      <c r="E3" s="25" t="s">
        <v>3</v>
      </c>
      <c r="F3" s="25">
        <v>2005</v>
      </c>
    </row>
    <row r="4" spans="1:8" ht="15.5">
      <c r="A4" s="17"/>
      <c r="B4" s="18"/>
      <c r="C4" s="18"/>
      <c r="D4" s="18"/>
      <c r="E4" s="18"/>
      <c r="F4" s="18"/>
    </row>
    <row r="5" spans="1:8" ht="20.149999999999999" customHeight="1">
      <c r="A5" s="19" t="s">
        <v>4</v>
      </c>
      <c r="B5" s="20" t="s">
        <v>5</v>
      </c>
      <c r="C5" s="20" t="s">
        <v>6</v>
      </c>
      <c r="D5" s="20" t="s">
        <v>7</v>
      </c>
      <c r="E5" s="20" t="s">
        <v>8</v>
      </c>
      <c r="F5" s="20" t="s">
        <v>59</v>
      </c>
    </row>
    <row r="6" spans="1:8" ht="20.149999999999999" customHeight="1">
      <c r="A6" s="32" t="s">
        <v>10</v>
      </c>
      <c r="B6" s="55">
        <f>SUM(C6:F6)</f>
        <v>20736756257.340012</v>
      </c>
      <c r="C6" s="84">
        <v>7703809206.9900017</v>
      </c>
      <c r="D6" s="55">
        <v>11328087559.550005</v>
      </c>
      <c r="E6" s="55">
        <v>700866101.02000046</v>
      </c>
      <c r="F6" s="85">
        <v>1003993389.7800007</v>
      </c>
    </row>
    <row r="7" spans="1:8" ht="20.149999999999999" customHeight="1">
      <c r="A7" s="33" t="s">
        <v>11</v>
      </c>
      <c r="B7" s="82"/>
      <c r="C7" s="76">
        <f>C6/$B$6</f>
        <v>0.37150502766136101</v>
      </c>
      <c r="D7" s="76">
        <f>D6/$B$6</f>
        <v>0.54628059562306419</v>
      </c>
      <c r="E7" s="76">
        <f>E6/$B$6</f>
        <v>3.3798251391025581E-2</v>
      </c>
      <c r="F7" s="86">
        <f>F6/$B$6</f>
        <v>4.8416125324549052E-2</v>
      </c>
    </row>
    <row r="8" spans="1:8" ht="20.149999999999999" customHeight="1">
      <c r="A8" s="32" t="s">
        <v>61</v>
      </c>
      <c r="B8" s="55">
        <v>21195802054.950001</v>
      </c>
      <c r="C8" s="55">
        <f>$B$8*C9</f>
        <v>7878479623.8249149</v>
      </c>
      <c r="D8" s="55">
        <f>$B$8*D9</f>
        <v>11594103724.057652</v>
      </c>
      <c r="E8" s="55">
        <f>$B$8*E9</f>
        <v>703700628.22434008</v>
      </c>
      <c r="F8" s="85">
        <f>$B$8*F9</f>
        <v>1019518078.8430949</v>
      </c>
    </row>
    <row r="9" spans="1:8" ht="20.149999999999999" customHeight="1">
      <c r="A9" s="34" t="s">
        <v>13</v>
      </c>
      <c r="B9" s="78"/>
      <c r="C9" s="79">
        <v>0.37169999999999997</v>
      </c>
      <c r="D9" s="79">
        <v>0.54700000000000004</v>
      </c>
      <c r="E9" s="79">
        <v>3.32E-2</v>
      </c>
      <c r="F9" s="87">
        <v>4.8099999999999997E-2</v>
      </c>
    </row>
    <row r="10" spans="1:8" ht="20.149999999999999" customHeight="1">
      <c r="A10" s="32" t="s">
        <v>14</v>
      </c>
      <c r="B10" s="55"/>
      <c r="C10" s="55">
        <f>C7*$B$8</f>
        <v>7874347028.7289324</v>
      </c>
      <c r="D10" s="55">
        <f>D7*$B$8</f>
        <v>11578855371.286654</v>
      </c>
      <c r="E10" s="55">
        <f>E7*$B$8</f>
        <v>716381046.28761673</v>
      </c>
      <c r="F10" s="85">
        <f>F7*$B$8</f>
        <v>1026218608.6467936</v>
      </c>
    </row>
    <row r="11" spans="1:8" ht="20.149999999999999" customHeight="1">
      <c r="A11" s="35" t="s">
        <v>15</v>
      </c>
      <c r="B11" s="59"/>
      <c r="C11" s="55">
        <f>C10-C8</f>
        <v>-4132595.0959825516</v>
      </c>
      <c r="D11" s="55">
        <f>D10-D8</f>
        <v>-15248352.770998001</v>
      </c>
      <c r="E11" s="55">
        <f>E10-E8</f>
        <v>12680418.063276649</v>
      </c>
      <c r="F11" s="85">
        <f>F10-F8</f>
        <v>6700529.8036986589</v>
      </c>
    </row>
    <row r="12" spans="1:8" ht="20.149999999999999" customHeight="1">
      <c r="A12" s="35" t="s">
        <v>16</v>
      </c>
      <c r="B12" s="59"/>
      <c r="C12" s="60">
        <f>C11/C8</f>
        <v>-5.245422077992533E-4</v>
      </c>
      <c r="D12" s="60">
        <f>D11/D8</f>
        <v>-1.3151816762996366E-3</v>
      </c>
      <c r="E12" s="60">
        <f>E11/E8</f>
        <v>1.8019620211613803E-2</v>
      </c>
      <c r="F12" s="88">
        <f>F11/F8</f>
        <v>6.5722520696269854E-3</v>
      </c>
      <c r="H12" s="62"/>
    </row>
    <row r="13" spans="1:8" ht="20.149999999999999" customHeight="1">
      <c r="A13" s="36" t="s">
        <v>45</v>
      </c>
      <c r="B13" s="89">
        <v>-1316694793.3299999</v>
      </c>
      <c r="C13" s="89">
        <f>$B$13*C7</f>
        <v>-489158735.61763161</v>
      </c>
      <c r="D13" s="89">
        <f>$B$13*D7</f>
        <v>-719284815.95409977</v>
      </c>
      <c r="E13" s="89">
        <f>$B$13*E7</f>
        <v>-44501981.630221814</v>
      </c>
      <c r="F13" s="90">
        <f>$B$13*F7</f>
        <v>-63749260.12804649</v>
      </c>
    </row>
    <row r="14" spans="1:8" ht="20.149999999999999" customHeight="1" thickBot="1">
      <c r="A14" s="37" t="s">
        <v>46</v>
      </c>
      <c r="B14" s="27"/>
      <c r="C14" s="91">
        <f>C11+C13</f>
        <v>-493291330.71361417</v>
      </c>
      <c r="D14" s="91">
        <f>D11+D13</f>
        <v>-734533168.72509778</v>
      </c>
      <c r="E14" s="91">
        <f>E11+E13</f>
        <v>-31821563.566945165</v>
      </c>
      <c r="F14" s="92">
        <f>F11+F13</f>
        <v>-57048730.324347831</v>
      </c>
    </row>
    <row r="15" spans="1:8" ht="20.149999999999999" customHeight="1" thickBot="1">
      <c r="A15" s="38" t="s">
        <v>19</v>
      </c>
      <c r="B15" s="93"/>
      <c r="C15" s="94">
        <f>C14/C8</f>
        <v>-6.2612503207075204E-2</v>
      </c>
      <c r="D15" s="94">
        <f>D14/D8</f>
        <v>-6.3354027720223749E-2</v>
      </c>
      <c r="E15" s="94">
        <f>E14/E8</f>
        <v>-4.522031427944162E-2</v>
      </c>
      <c r="F15" s="95">
        <f>F14/F8</f>
        <v>-5.5956565663930417E-2</v>
      </c>
    </row>
    <row r="16" spans="1:8" ht="20.149999999999999" customHeight="1" thickBot="1">
      <c r="A16" s="39" t="s">
        <v>47</v>
      </c>
      <c r="B16" s="83">
        <f>(B13+B8)/B6</f>
        <v>0.95864112086400044</v>
      </c>
      <c r="C16" s="72"/>
      <c r="D16" s="72"/>
      <c r="E16" s="73"/>
      <c r="F16" s="74"/>
    </row>
    <row r="17" ht="20.149999999999999" customHeight="1"/>
  </sheetData>
  <phoneticPr fontId="0" type="noConversion"/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ul3"/>
  <dimension ref="A1:F19"/>
  <sheetViews>
    <sheetView showGridLines="0" workbookViewId="0">
      <selection activeCell="A11" sqref="A11"/>
    </sheetView>
  </sheetViews>
  <sheetFormatPr defaultRowHeight="12.5"/>
  <cols>
    <col min="1" max="1" width="29.453125" customWidth="1"/>
    <col min="2" max="6" width="19.1796875" customWidth="1"/>
  </cols>
  <sheetData>
    <row r="1" spans="1:6" ht="15.5">
      <c r="A1" s="1" t="s">
        <v>0</v>
      </c>
      <c r="B1" s="1"/>
      <c r="C1" s="1" t="s">
        <v>1</v>
      </c>
      <c r="D1" s="1"/>
      <c r="E1" s="1"/>
      <c r="F1" s="16" t="s">
        <v>2</v>
      </c>
    </row>
    <row r="2" spans="1:6">
      <c r="E2" s="2"/>
    </row>
    <row r="3" spans="1:6">
      <c r="E3" s="96"/>
      <c r="F3" s="97" t="s">
        <v>62</v>
      </c>
    </row>
    <row r="4" spans="1:6">
      <c r="E4" s="96" t="s">
        <v>3</v>
      </c>
      <c r="F4" s="98">
        <v>2004</v>
      </c>
    </row>
    <row r="5" spans="1:6" ht="13" thickBot="1">
      <c r="E5" s="2"/>
    </row>
    <row r="6" spans="1:6" ht="16" thickBot="1">
      <c r="A6" s="3" t="s">
        <v>63</v>
      </c>
      <c r="B6" s="4"/>
      <c r="C6" s="4"/>
      <c r="D6" s="4"/>
      <c r="E6" s="4"/>
      <c r="F6" s="5"/>
    </row>
    <row r="7" spans="1:6" ht="13">
      <c r="A7" s="6"/>
      <c r="B7" s="7" t="s">
        <v>64</v>
      </c>
      <c r="C7" s="7" t="s">
        <v>65</v>
      </c>
      <c r="D7" s="7" t="s">
        <v>66</v>
      </c>
      <c r="E7" s="7" t="s">
        <v>67</v>
      </c>
      <c r="F7" s="8" t="s">
        <v>68</v>
      </c>
    </row>
    <row r="8" spans="1:6" ht="26.25" customHeight="1">
      <c r="A8" s="32" t="s">
        <v>69</v>
      </c>
      <c r="B8" s="55">
        <f>SUM(C8:F8)</f>
        <v>20736756257.340012</v>
      </c>
      <c r="C8" s="84">
        <v>7703809206.9900017</v>
      </c>
      <c r="D8" s="55">
        <v>11328087559.550005</v>
      </c>
      <c r="E8" s="55">
        <v>700866101.02000046</v>
      </c>
      <c r="F8" s="85">
        <v>1003993389.7800007</v>
      </c>
    </row>
    <row r="9" spans="1:6" ht="26.25" customHeight="1">
      <c r="A9" s="9" t="s">
        <v>11</v>
      </c>
      <c r="B9" s="10"/>
      <c r="C9" s="99">
        <f>C8/$B$8</f>
        <v>0.37150502766136101</v>
      </c>
      <c r="D9" s="99">
        <f>D8/$B$8</f>
        <v>0.54628059562306419</v>
      </c>
      <c r="E9" s="99">
        <f>E8/$B$8</f>
        <v>3.3798251391025581E-2</v>
      </c>
      <c r="F9" s="100">
        <f>F8/$B$8</f>
        <v>4.8416125324549052E-2</v>
      </c>
    </row>
    <row r="10" spans="1:6" ht="26.25" customHeight="1">
      <c r="A10" s="32" t="s">
        <v>70</v>
      </c>
      <c r="B10" s="55">
        <v>21195802054.950001</v>
      </c>
      <c r="C10" s="55">
        <f>$B$10*C11</f>
        <v>7878479623.8249149</v>
      </c>
      <c r="D10" s="55">
        <f>$B$10*D11</f>
        <v>11594103724.057652</v>
      </c>
      <c r="E10" s="55">
        <f>$B$10*E11</f>
        <v>703700628.22434008</v>
      </c>
      <c r="F10" s="85">
        <f>$B$10*F11</f>
        <v>1019518078.8430949</v>
      </c>
    </row>
    <row r="11" spans="1:6" ht="26.25" customHeight="1">
      <c r="A11" s="11" t="s">
        <v>13</v>
      </c>
      <c r="B11" s="12"/>
      <c r="C11" s="13">
        <v>0.37169999999999997</v>
      </c>
      <c r="D11" s="13">
        <v>0.54700000000000004</v>
      </c>
      <c r="E11" s="13">
        <v>3.32E-2</v>
      </c>
      <c r="F11" s="14">
        <v>4.8099999999999997E-2</v>
      </c>
    </row>
    <row r="12" spans="1:6" ht="26.25" customHeight="1">
      <c r="A12" s="32" t="s">
        <v>71</v>
      </c>
      <c r="B12" s="55"/>
      <c r="C12" s="55">
        <f>C9*$B$10</f>
        <v>7874347028.7289324</v>
      </c>
      <c r="D12" s="55">
        <f>D9*$B$10</f>
        <v>11578855371.286654</v>
      </c>
      <c r="E12" s="55">
        <f>E9*$B$10</f>
        <v>716381046.28761673</v>
      </c>
      <c r="F12" s="85">
        <f>F9*$B$10</f>
        <v>1026218608.6467936</v>
      </c>
    </row>
    <row r="13" spans="1:6" ht="26.25" customHeight="1">
      <c r="A13" s="35" t="s">
        <v>15</v>
      </c>
      <c r="B13" s="59"/>
      <c r="C13" s="55">
        <f>C12-C10</f>
        <v>-4132595.0959825516</v>
      </c>
      <c r="D13" s="55">
        <f>D12-D10</f>
        <v>-15248352.770998001</v>
      </c>
      <c r="E13" s="55">
        <f>E12-E10</f>
        <v>12680418.063276649</v>
      </c>
      <c r="F13" s="85">
        <f>F12-F10</f>
        <v>6700529.8036986589</v>
      </c>
    </row>
    <row r="14" spans="1:6" ht="26.25" customHeight="1">
      <c r="A14" s="35" t="s">
        <v>16</v>
      </c>
      <c r="B14" s="59"/>
      <c r="C14" s="60">
        <f>C13/C10</f>
        <v>-5.245422077992533E-4</v>
      </c>
      <c r="D14" s="60">
        <f>D13/D10</f>
        <v>-1.3151816762996366E-3</v>
      </c>
      <c r="E14" s="60">
        <f>E13/E10</f>
        <v>1.8019620211613803E-2</v>
      </c>
      <c r="F14" s="88">
        <f>F13/F10</f>
        <v>6.5722520696269854E-3</v>
      </c>
    </row>
    <row r="15" spans="1:6" ht="26.25" customHeight="1">
      <c r="A15" s="36" t="s">
        <v>45</v>
      </c>
      <c r="B15" s="89">
        <v>-1316694793.3299999</v>
      </c>
      <c r="C15" s="89">
        <f>$B$15*C9</f>
        <v>-489158735.61763161</v>
      </c>
      <c r="D15" s="89">
        <f>$B$15*D9</f>
        <v>-719284815.95409977</v>
      </c>
      <c r="E15" s="89">
        <f>$B$15*E9</f>
        <v>-44501981.630221814</v>
      </c>
      <c r="F15" s="90">
        <f>$B$15*F9</f>
        <v>-63749260.12804649</v>
      </c>
    </row>
    <row r="16" spans="1:6" ht="26.25" customHeight="1">
      <c r="A16" s="35" t="s">
        <v>19</v>
      </c>
      <c r="B16" s="60">
        <f>B15/B10</f>
        <v>-6.212054584754452E-2</v>
      </c>
      <c r="C16" s="101"/>
      <c r="D16" s="101"/>
      <c r="E16" s="101"/>
      <c r="F16" s="61"/>
    </row>
    <row r="17" spans="1:6" ht="26.25" customHeight="1" thickBot="1">
      <c r="A17" s="102" t="s">
        <v>46</v>
      </c>
      <c r="B17" s="15"/>
      <c r="C17" s="103">
        <f>C13+C15</f>
        <v>-493291330.71361417</v>
      </c>
      <c r="D17" s="103">
        <f>D13+D15</f>
        <v>-734533168.72509778</v>
      </c>
      <c r="E17" s="103">
        <f>E13+E15</f>
        <v>-31821563.566945165</v>
      </c>
      <c r="F17" s="104">
        <f>F13+F15</f>
        <v>-57048730.324347831</v>
      </c>
    </row>
    <row r="18" spans="1:6" ht="26.25" customHeight="1" thickBot="1">
      <c r="A18" s="38" t="s">
        <v>19</v>
      </c>
      <c r="B18" s="62"/>
      <c r="C18" s="94">
        <f>C17/C10</f>
        <v>-6.2612503207075204E-2</v>
      </c>
      <c r="D18" s="94">
        <f>D17/D10</f>
        <v>-6.3354027720223749E-2</v>
      </c>
      <c r="E18" s="94">
        <f>E17/E10</f>
        <v>-4.522031427944162E-2</v>
      </c>
      <c r="F18" s="95">
        <f>F17/F10</f>
        <v>-5.5956565663930417E-2</v>
      </c>
    </row>
    <row r="19" spans="1:6" ht="26.25" customHeight="1" thickBot="1">
      <c r="A19" s="39" t="s">
        <v>47</v>
      </c>
      <c r="B19" s="83">
        <f>(B15+B10)/B8</f>
        <v>0.95864112086400044</v>
      </c>
      <c r="C19" s="72"/>
      <c r="D19" s="72"/>
      <c r="E19" s="73"/>
      <c r="F19" s="74"/>
    </row>
  </sheetData>
  <phoneticPr fontId="0" type="noConversion"/>
  <pageMargins left="0.75" right="0.75" top="1" bottom="1" header="0.4921259845" footer="0.4921259845"/>
  <pageSetup paperSize="9" orientation="landscape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ul28">
    <pageSetUpPr fitToPage="1"/>
  </sheetPr>
  <dimension ref="A1:H17"/>
  <sheetViews>
    <sheetView showGridLines="0" workbookViewId="0"/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43751</v>
      </c>
    </row>
    <row r="3" spans="1:8">
      <c r="E3" s="25"/>
      <c r="F3" s="25" t="s">
        <v>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30783271932.730003</v>
      </c>
      <c r="C6" s="43">
        <v>9182884590.4300041</v>
      </c>
      <c r="D6" s="42">
        <v>18971036205.989998</v>
      </c>
      <c r="E6" s="42">
        <v>897843121.36000001</v>
      </c>
      <c r="F6" s="42">
        <v>406733268.86000037</v>
      </c>
      <c r="G6" s="44">
        <v>1324774746.0899994</v>
      </c>
    </row>
    <row r="7" spans="1:8" ht="20.149999999999999" customHeight="1">
      <c r="A7" s="33" t="s">
        <v>11</v>
      </c>
      <c r="B7" s="75">
        <v>1</v>
      </c>
      <c r="C7" s="76">
        <v>0.29830762014178208</v>
      </c>
      <c r="D7" s="76">
        <v>0.6162774459923227</v>
      </c>
      <c r="E7" s="76">
        <v>2.9166591625543786E-2</v>
      </c>
      <c r="F7" s="76">
        <v>1.3212801736892215E-2</v>
      </c>
      <c r="G7" s="77">
        <v>4.3035540503459153E-2</v>
      </c>
    </row>
    <row r="8" spans="1:8" ht="20.149999999999999" customHeight="1">
      <c r="A8" s="32" t="s">
        <v>41</v>
      </c>
      <c r="B8" s="42">
        <v>30590000000</v>
      </c>
      <c r="C8" s="42">
        <v>9143351000</v>
      </c>
      <c r="D8" s="42">
        <v>18849558000</v>
      </c>
      <c r="E8" s="42">
        <v>896287000</v>
      </c>
      <c r="F8" s="42">
        <v>403788000</v>
      </c>
      <c r="G8" s="44">
        <v>1297016000</v>
      </c>
    </row>
    <row r="9" spans="1:8" ht="20.149999999999999" customHeight="1">
      <c r="A9" s="34" t="s">
        <v>13</v>
      </c>
      <c r="B9" s="78">
        <v>1</v>
      </c>
      <c r="C9" s="79">
        <v>0.2989</v>
      </c>
      <c r="D9" s="79">
        <v>0.61619999999999997</v>
      </c>
      <c r="E9" s="79">
        <v>2.93E-2</v>
      </c>
      <c r="F9" s="79">
        <v>1.32E-2</v>
      </c>
      <c r="G9" s="80">
        <v>4.24E-2</v>
      </c>
    </row>
    <row r="10" spans="1:8" ht="20.149999999999999" customHeight="1">
      <c r="A10" s="32" t="s">
        <v>14</v>
      </c>
      <c r="B10" s="55"/>
      <c r="C10" s="42">
        <v>9125230100.1371136</v>
      </c>
      <c r="D10" s="42">
        <v>18851927072.905151</v>
      </c>
      <c r="E10" s="42">
        <v>892206037.82538438</v>
      </c>
      <c r="F10" s="42">
        <v>404179605.13153285</v>
      </c>
      <c r="G10" s="44">
        <v>1316457184.0008154</v>
      </c>
    </row>
    <row r="11" spans="1:8" ht="20.149999999999999" customHeight="1">
      <c r="A11" s="35" t="s">
        <v>15</v>
      </c>
      <c r="B11" s="59">
        <v>-2.4437904357910156E-6</v>
      </c>
      <c r="C11" s="42">
        <v>-18120899.862886429</v>
      </c>
      <c r="D11" s="42">
        <v>2369072.9051513672</v>
      </c>
      <c r="E11" s="42">
        <v>-4080962.1746156216</v>
      </c>
      <c r="F11" s="42">
        <v>391605.13153284788</v>
      </c>
      <c r="G11" s="44">
        <v>19441184.000815392</v>
      </c>
    </row>
    <row r="12" spans="1:8" ht="20.149999999999999" customHeight="1">
      <c r="A12" s="35" t="s">
        <v>16</v>
      </c>
      <c r="B12" s="59"/>
      <c r="C12" s="60">
        <v>-1.9818663707525204E-3</v>
      </c>
      <c r="D12" s="60">
        <v>1.2568320727474709E-4</v>
      </c>
      <c r="E12" s="60">
        <v>-4.5531868415090498E-3</v>
      </c>
      <c r="F12" s="60">
        <v>9.6982855244050811E-4</v>
      </c>
      <c r="G12" s="61">
        <v>1.4989162817432778E-2</v>
      </c>
      <c r="H12" s="62"/>
    </row>
    <row r="13" spans="1:8" ht="20.149999999999999" customHeight="1">
      <c r="A13" s="36" t="s">
        <v>17</v>
      </c>
      <c r="B13" s="63">
        <v>2968279047.9499998</v>
      </c>
      <c r="C13" s="63">
        <v>885460258.71067905</v>
      </c>
      <c r="D13" s="63">
        <v>1829283430.6631491</v>
      </c>
      <c r="E13" s="63">
        <v>86574582.822215542</v>
      </c>
      <c r="F13" s="63">
        <v>39219282.560334526</v>
      </c>
      <c r="G13" s="64">
        <v>127741493.1936214</v>
      </c>
    </row>
    <row r="14" spans="1:8" ht="20.149999999999999" customHeight="1" thickBot="1">
      <c r="A14" s="37" t="s">
        <v>18</v>
      </c>
      <c r="B14" s="27"/>
      <c r="C14" s="65">
        <v>-903581158.57356548</v>
      </c>
      <c r="D14" s="65">
        <v>-1826914357.7579978</v>
      </c>
      <c r="E14" s="65">
        <v>-90655544.996831164</v>
      </c>
      <c r="F14" s="65">
        <v>-38827677.428801678</v>
      </c>
      <c r="G14" s="66">
        <v>-108300309.19280601</v>
      </c>
    </row>
    <row r="15" spans="1:8" ht="20.149999999999999" customHeight="1" thickBot="1">
      <c r="A15" s="38" t="s">
        <v>19</v>
      </c>
      <c r="B15" s="67">
        <v>9.7034293819875772E-2</v>
      </c>
      <c r="C15" s="68">
        <v>-9.882385118689696E-2</v>
      </c>
      <c r="D15" s="68">
        <v>-9.6920806193863951E-2</v>
      </c>
      <c r="E15" s="68">
        <v>-0.10114566539158903</v>
      </c>
      <c r="F15" s="69">
        <v>-9.6158571896147682E-2</v>
      </c>
      <c r="G15" s="70">
        <v>-8.3499593831383737E-2</v>
      </c>
    </row>
    <row r="16" spans="1:8" ht="20.149999999999999" customHeight="1" thickBot="1">
      <c r="A16" s="39" t="s">
        <v>20</v>
      </c>
      <c r="B16" s="71">
        <v>0.99372152729078456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ul29">
    <pageSetUpPr fitToPage="1"/>
  </sheetPr>
  <dimension ref="A1:H17"/>
  <sheetViews>
    <sheetView showGridLines="0" workbookViewId="0"/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'2018 13.10.'!G2</f>
        <v>43751</v>
      </c>
    </row>
    <row r="3" spans="1:8">
      <c r="E3" s="25"/>
      <c r="F3" s="25" t="s">
        <v>23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s="32" t="s">
        <v>30</v>
      </c>
      <c r="B6" s="42">
        <f>'2018 13.10.'!B6</f>
        <v>30783271932.730003</v>
      </c>
      <c r="C6" s="43">
        <f>'2018 13.10.'!C6</f>
        <v>9182884590.4300041</v>
      </c>
      <c r="D6" s="42">
        <f>'2018 13.10.'!D6</f>
        <v>18971036205.989998</v>
      </c>
      <c r="E6" s="42">
        <f>'2018 13.10.'!E6</f>
        <v>897843121.36000001</v>
      </c>
      <c r="F6" s="42">
        <f>'2018 13.10.'!F6</f>
        <v>406733268.86000037</v>
      </c>
      <c r="G6" s="44">
        <f>'2018 13.10.'!G6</f>
        <v>1324774746.0899994</v>
      </c>
    </row>
    <row r="7" spans="1:8" ht="20.149999999999999" customHeight="1">
      <c r="A7" s="33" t="s">
        <v>31</v>
      </c>
      <c r="B7" s="75">
        <f>'2018 13.10.'!B7</f>
        <v>1</v>
      </c>
      <c r="C7" s="76">
        <f>'2018 13.10.'!C7</f>
        <v>0.29830762014178208</v>
      </c>
      <c r="D7" s="76">
        <f>'2018 13.10.'!D7</f>
        <v>0.6162774459923227</v>
      </c>
      <c r="E7" s="76">
        <f>'2018 13.10.'!E7</f>
        <v>2.9166591625543786E-2</v>
      </c>
      <c r="F7" s="76">
        <f>'2018 13.10.'!F7</f>
        <v>1.3212801736892215E-2</v>
      </c>
      <c r="G7" s="77">
        <f>'2018 13.10.'!G7</f>
        <v>4.3035540503459153E-2</v>
      </c>
    </row>
    <row r="8" spans="1:8" ht="20.149999999999999" customHeight="1">
      <c r="A8" s="32" t="s">
        <v>42</v>
      </c>
      <c r="B8" s="42">
        <f>'2018 13.10.'!B8</f>
        <v>30590000000</v>
      </c>
      <c r="C8" s="42">
        <f>'2018 13.10.'!C8</f>
        <v>9143351000</v>
      </c>
      <c r="D8" s="42">
        <f>'2018 13.10.'!D8</f>
        <v>18849558000</v>
      </c>
      <c r="E8" s="42">
        <f>'2018 13.10.'!E8</f>
        <v>896287000</v>
      </c>
      <c r="F8" s="42">
        <f>'2018 13.10.'!F8</f>
        <v>403788000</v>
      </c>
      <c r="G8" s="44">
        <f>'2018 13.10.'!G8</f>
        <v>1297016000</v>
      </c>
    </row>
    <row r="9" spans="1:8" ht="20.149999999999999" customHeight="1">
      <c r="A9" s="34" t="s">
        <v>33</v>
      </c>
      <c r="B9" s="78">
        <f>'2018 13.10.'!B9</f>
        <v>1</v>
      </c>
      <c r="C9" s="79">
        <f>'2018 13.10.'!C9</f>
        <v>0.2989</v>
      </c>
      <c r="D9" s="79">
        <f>'2018 13.10.'!D9</f>
        <v>0.61619999999999997</v>
      </c>
      <c r="E9" s="79">
        <f>'2018 13.10.'!E9</f>
        <v>2.93E-2</v>
      </c>
      <c r="F9" s="79">
        <f>'2018 13.10.'!F9</f>
        <v>1.32E-2</v>
      </c>
      <c r="G9" s="80">
        <f>'2018 13.10.'!G9</f>
        <v>4.24E-2</v>
      </c>
    </row>
    <row r="10" spans="1:8" ht="20.149999999999999" customHeight="1">
      <c r="A10" s="32" t="s">
        <v>34</v>
      </c>
      <c r="B10" s="55">
        <f>'2018 13.10.'!B10</f>
        <v>0</v>
      </c>
      <c r="C10" s="42">
        <f>'2018 13.10.'!C10</f>
        <v>9125230100.1371136</v>
      </c>
      <c r="D10" s="42">
        <f>'2018 13.10.'!D10</f>
        <v>18851927072.905151</v>
      </c>
      <c r="E10" s="42">
        <f>'2018 13.10.'!E10</f>
        <v>892206037.82538438</v>
      </c>
      <c r="F10" s="42">
        <f>'2018 13.10.'!F10</f>
        <v>404179605.13153285</v>
      </c>
      <c r="G10" s="44">
        <f>'2018 13.10.'!G10</f>
        <v>1316457184.0008154</v>
      </c>
    </row>
    <row r="11" spans="1:8" ht="20.149999999999999" customHeight="1">
      <c r="A11" s="35" t="s">
        <v>35</v>
      </c>
      <c r="B11" s="59">
        <f>'2018 13.10.'!B11</f>
        <v>-2.4437904357910156E-6</v>
      </c>
      <c r="C11" s="42">
        <f>'2018 13.10.'!C11</f>
        <v>-18120899.862886429</v>
      </c>
      <c r="D11" s="42">
        <f>'2018 13.10.'!D11</f>
        <v>2369072.9051513672</v>
      </c>
      <c r="E11" s="42">
        <f>'2018 13.10.'!E11</f>
        <v>-4080962.1746156216</v>
      </c>
      <c r="F11" s="42">
        <f>'2018 13.10.'!F11</f>
        <v>391605.13153284788</v>
      </c>
      <c r="G11" s="44">
        <f>'2018 13.10.'!G11</f>
        <v>19441184.000815392</v>
      </c>
    </row>
    <row r="12" spans="1:8" ht="20.149999999999999" customHeight="1">
      <c r="A12" s="35" t="s">
        <v>36</v>
      </c>
      <c r="B12" s="59">
        <f>'2018 13.10.'!B12</f>
        <v>0</v>
      </c>
      <c r="C12" s="60">
        <f>'2018 13.10.'!C12</f>
        <v>-1.9818663707525204E-3</v>
      </c>
      <c r="D12" s="60">
        <f>'2018 13.10.'!D12</f>
        <v>1.2568320727474709E-4</v>
      </c>
      <c r="E12" s="60">
        <f>'2018 13.10.'!E12</f>
        <v>-4.5531868415090498E-3</v>
      </c>
      <c r="F12" s="60">
        <f>'2018 13.10.'!F12</f>
        <v>9.6982855244050811E-4</v>
      </c>
      <c r="G12" s="61">
        <f>'2018 13.10.'!G12</f>
        <v>1.4989162817432778E-2</v>
      </c>
      <c r="H12" s="62"/>
    </row>
    <row r="13" spans="1:8" ht="20.149999999999999" customHeight="1">
      <c r="A13" s="36" t="s">
        <v>37</v>
      </c>
      <c r="B13" s="63">
        <f>'2018 13.10.'!B13</f>
        <v>2968279047.9499998</v>
      </c>
      <c r="C13" s="63">
        <f>'2018 13.10.'!C13</f>
        <v>885460258.71067905</v>
      </c>
      <c r="D13" s="63">
        <f>'2018 13.10.'!D13</f>
        <v>1829283430.6631491</v>
      </c>
      <c r="E13" s="63">
        <f>'2018 13.10.'!E13</f>
        <v>86574582.822215542</v>
      </c>
      <c r="F13" s="63">
        <f>'2018 13.10.'!F13</f>
        <v>39219282.560334526</v>
      </c>
      <c r="G13" s="64">
        <f>'2018 13.10.'!G13</f>
        <v>127741493.1936214</v>
      </c>
    </row>
    <row r="14" spans="1:8" ht="20.149999999999999" customHeight="1" thickBot="1">
      <c r="A14" s="37" t="s">
        <v>38</v>
      </c>
      <c r="B14" s="27"/>
      <c r="C14" s="65">
        <f>'2018 13.10.'!C14</f>
        <v>-903581158.57356548</v>
      </c>
      <c r="D14" s="65">
        <f>'2018 13.10.'!D14</f>
        <v>-1826914357.7579978</v>
      </c>
      <c r="E14" s="65">
        <f>'2018 13.10.'!E14</f>
        <v>-90655544.996831164</v>
      </c>
      <c r="F14" s="65">
        <f>'2018 13.10.'!F14</f>
        <v>-38827677.428801678</v>
      </c>
      <c r="G14" s="66">
        <f>'2018 13.10.'!G14</f>
        <v>-108300309.19280601</v>
      </c>
    </row>
    <row r="15" spans="1:8" ht="20.149999999999999" customHeight="1" thickBot="1">
      <c r="A15" s="38" t="s">
        <v>39</v>
      </c>
      <c r="B15" s="67">
        <f>'2018 13.10.'!B15</f>
        <v>9.7034293819875772E-2</v>
      </c>
      <c r="C15" s="68">
        <f>'2018 13.10.'!C15</f>
        <v>-9.882385118689696E-2</v>
      </c>
      <c r="D15" s="68">
        <f>'2018 13.10.'!D15</f>
        <v>-9.6920806193863951E-2</v>
      </c>
      <c r="E15" s="68">
        <f>'2018 13.10.'!E15</f>
        <v>-0.10114566539158903</v>
      </c>
      <c r="F15" s="69">
        <f>'2018 13.10.'!F15</f>
        <v>-9.6158571896147682E-2</v>
      </c>
      <c r="G15" s="70">
        <f>'2018 13.10.'!G15</f>
        <v>-8.3499593831383737E-2</v>
      </c>
    </row>
    <row r="16" spans="1:8" ht="20.149999999999999" customHeight="1" thickBot="1">
      <c r="A16" s="39" t="s">
        <v>40</v>
      </c>
      <c r="B16" s="71">
        <f>'2018 13.10.'!B16</f>
        <v>0.99372152729078456</v>
      </c>
      <c r="C16" s="72">
        <f>'2018 13.10.'!C16</f>
        <v>0</v>
      </c>
      <c r="D16" s="72">
        <f>'2018 13.10.'!D16</f>
        <v>0</v>
      </c>
      <c r="E16" s="73">
        <f>'2018 13.10.'!E16</f>
        <v>0</v>
      </c>
      <c r="F16" s="73">
        <f>'2018 13.10.'!F16</f>
        <v>0</v>
      </c>
      <c r="G16" s="74">
        <f>'2018 13.10.'!G16</f>
        <v>0</v>
      </c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ul30">
    <pageSetUpPr fitToPage="1"/>
  </sheetPr>
  <dimension ref="A1:H17"/>
  <sheetViews>
    <sheetView showGridLines="0" workbookViewId="0"/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43737</v>
      </c>
    </row>
    <row r="3" spans="1:8">
      <c r="E3" s="25"/>
      <c r="F3" s="25" t="s">
        <v>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30755432503.770008</v>
      </c>
      <c r="C6" s="43">
        <v>9154304900.0600014</v>
      </c>
      <c r="D6" s="42">
        <v>18971512901.37001</v>
      </c>
      <c r="E6" s="42">
        <v>898047112.7299999</v>
      </c>
      <c r="F6" s="42">
        <v>406761231.68999988</v>
      </c>
      <c r="G6" s="44">
        <v>1324806357.9199996</v>
      </c>
    </row>
    <row r="7" spans="1:8" ht="20.149999999999999" customHeight="1">
      <c r="A7" s="33" t="s">
        <v>11</v>
      </c>
      <c r="B7" s="75">
        <v>1.0000000000000002</v>
      </c>
      <c r="C7" s="76">
        <v>0.29764838777467573</v>
      </c>
      <c r="D7" s="76">
        <v>0.61685079210134597</v>
      </c>
      <c r="E7" s="76">
        <v>2.919962554972742E-2</v>
      </c>
      <c r="F7" s="76">
        <v>1.3225670997803038E-2</v>
      </c>
      <c r="G7" s="77">
        <v>4.3075523576447984E-2</v>
      </c>
    </row>
    <row r="8" spans="1:8" ht="20.149999999999999" customHeight="1">
      <c r="A8" s="32" t="s">
        <v>41</v>
      </c>
      <c r="B8" s="42">
        <v>30586124741</v>
      </c>
      <c r="C8" s="42">
        <v>9142192685.0848999</v>
      </c>
      <c r="D8" s="42">
        <v>18847170065.404198</v>
      </c>
      <c r="E8" s="42">
        <v>896173454.91129994</v>
      </c>
      <c r="F8" s="42">
        <v>403736846.5812</v>
      </c>
      <c r="G8" s="44">
        <v>1296851689.0184</v>
      </c>
    </row>
    <row r="9" spans="1:8" ht="20.149999999999999" customHeight="1">
      <c r="A9" s="34" t="s">
        <v>13</v>
      </c>
      <c r="B9" s="78">
        <v>1</v>
      </c>
      <c r="C9" s="79">
        <v>0.2989</v>
      </c>
      <c r="D9" s="79">
        <v>0.61619999999999997</v>
      </c>
      <c r="E9" s="79">
        <v>2.93E-2</v>
      </c>
      <c r="F9" s="79">
        <v>1.32E-2</v>
      </c>
      <c r="G9" s="80">
        <v>4.24E-2</v>
      </c>
    </row>
    <row r="10" spans="1:8" ht="20.149999999999999" customHeight="1">
      <c r="A10" s="32" t="s">
        <v>14</v>
      </c>
      <c r="B10" s="55"/>
      <c r="C10" s="42">
        <v>9103910717.4337711</v>
      </c>
      <c r="D10" s="42">
        <v>18867075273.796425</v>
      </c>
      <c r="E10" s="42">
        <v>893103389.45445359</v>
      </c>
      <c r="F10" s="42">
        <v>404522022.92222965</v>
      </c>
      <c r="G10" s="44">
        <v>1317513337.3931246</v>
      </c>
    </row>
    <row r="11" spans="1:8" ht="20.149999999999999" customHeight="1">
      <c r="A11" s="35" t="s">
        <v>15</v>
      </c>
      <c r="B11" s="59">
        <v>6.3180923461914063E-6</v>
      </c>
      <c r="C11" s="42">
        <v>-38281967.651128769</v>
      </c>
      <c r="D11" s="42">
        <v>19905208.392227173</v>
      </c>
      <c r="E11" s="42">
        <v>-3070065.4568463564</v>
      </c>
      <c r="F11" s="42">
        <v>785176.34102964401</v>
      </c>
      <c r="G11" s="44">
        <v>20661648.374724627</v>
      </c>
    </row>
    <row r="12" spans="1:8" ht="20.149999999999999" customHeight="1">
      <c r="A12" s="35" t="s">
        <v>16</v>
      </c>
      <c r="B12" s="59"/>
      <c r="C12" s="60">
        <v>-4.1873945310280077E-3</v>
      </c>
      <c r="D12" s="60">
        <v>1.0561377821259811E-3</v>
      </c>
      <c r="E12" s="60">
        <v>-3.4257491560606653E-3</v>
      </c>
      <c r="F12" s="60">
        <v>1.9447725608361794E-3</v>
      </c>
      <c r="G12" s="61">
        <v>1.5932159821886522E-2</v>
      </c>
      <c r="H12" s="62"/>
    </row>
    <row r="13" spans="1:8" ht="20.149999999999999" customHeight="1">
      <c r="A13" s="36" t="s">
        <v>17</v>
      </c>
      <c r="B13" s="63">
        <v>2976910932</v>
      </c>
      <c r="C13" s="63">
        <v>886072739.45860732</v>
      </c>
      <c r="D13" s="63">
        <v>1836309866.4193561</v>
      </c>
      <c r="E13" s="63">
        <v>86924684.509290069</v>
      </c>
      <c r="F13" s="63">
        <v>39371644.576395214</v>
      </c>
      <c r="G13" s="64">
        <v>128231997.03635174</v>
      </c>
    </row>
    <row r="14" spans="1:8" ht="20.149999999999999" customHeight="1" thickBot="1">
      <c r="A14" s="37" t="s">
        <v>18</v>
      </c>
      <c r="B14" s="27"/>
      <c r="C14" s="65">
        <v>-924354707.10973608</v>
      </c>
      <c r="D14" s="65">
        <v>-1816404658.0271289</v>
      </c>
      <c r="E14" s="65">
        <v>-89994749.966136426</v>
      </c>
      <c r="F14" s="65">
        <v>-38586468.23536557</v>
      </c>
      <c r="G14" s="66">
        <v>-107570348.66162711</v>
      </c>
    </row>
    <row r="15" spans="1:8" ht="20.149999999999999" customHeight="1" thickBot="1">
      <c r="A15" s="38" t="s">
        <v>19</v>
      </c>
      <c r="B15" s="67">
        <v>9.7328803737255373E-2</v>
      </c>
      <c r="C15" s="68">
        <v>-0.10110864416780251</v>
      </c>
      <c r="D15" s="68">
        <v>-9.6375458582045437E-2</v>
      </c>
      <c r="E15" s="68">
        <v>-0.10042112882605275</v>
      </c>
      <c r="F15" s="69">
        <v>-9.5573313563306436E-2</v>
      </c>
      <c r="G15" s="70">
        <v>-8.2947301971783821E-2</v>
      </c>
    </row>
    <row r="16" spans="1:8" ht="20.149999999999999" customHeight="1" thickBot="1">
      <c r="A16" s="39" t="s">
        <v>20</v>
      </c>
      <c r="B16" s="71">
        <v>0.99449502904082865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ul31">
    <pageSetUpPr fitToPage="1"/>
  </sheetPr>
  <dimension ref="A1:H17"/>
  <sheetViews>
    <sheetView showGridLines="0" workbookViewId="0"/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'2018 29.9.'!G2</f>
        <v>43737</v>
      </c>
    </row>
    <row r="3" spans="1:8">
      <c r="E3" s="25"/>
      <c r="F3" s="25" t="s">
        <v>23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s="32" t="s">
        <v>30</v>
      </c>
      <c r="B6" s="42">
        <f>'2018 29.9.'!B6</f>
        <v>30755432503.770008</v>
      </c>
      <c r="C6" s="43">
        <f>'2018 29.9.'!C6</f>
        <v>9154304900.0600014</v>
      </c>
      <c r="D6" s="42">
        <f>'2018 29.9.'!D6</f>
        <v>18971512901.37001</v>
      </c>
      <c r="E6" s="42">
        <f>'2018 29.9.'!E6</f>
        <v>898047112.7299999</v>
      </c>
      <c r="F6" s="42">
        <f>'2018 29.9.'!F6</f>
        <v>406761231.68999988</v>
      </c>
      <c r="G6" s="44">
        <f>'2018 29.9.'!G6</f>
        <v>1324806357.9199996</v>
      </c>
    </row>
    <row r="7" spans="1:8" ht="20.149999999999999" customHeight="1">
      <c r="A7" s="33" t="s">
        <v>31</v>
      </c>
      <c r="B7" s="75">
        <f>'2018 29.9.'!B7</f>
        <v>1.0000000000000002</v>
      </c>
      <c r="C7" s="76">
        <f>'2018 29.9.'!C7</f>
        <v>0.29764838777467573</v>
      </c>
      <c r="D7" s="76">
        <f>'2018 29.9.'!D7</f>
        <v>0.61685079210134597</v>
      </c>
      <c r="E7" s="76">
        <f>'2018 29.9.'!E7</f>
        <v>2.919962554972742E-2</v>
      </c>
      <c r="F7" s="76">
        <f>'2018 29.9.'!F7</f>
        <v>1.3225670997803038E-2</v>
      </c>
      <c r="G7" s="77">
        <f>'2018 29.9.'!G7</f>
        <v>4.3075523576447984E-2</v>
      </c>
    </row>
    <row r="8" spans="1:8" ht="20.149999999999999" customHeight="1">
      <c r="A8" s="32" t="s">
        <v>42</v>
      </c>
      <c r="B8" s="42">
        <f>'2018 29.9.'!B8</f>
        <v>30586124741</v>
      </c>
      <c r="C8" s="42">
        <f>'2018 29.9.'!C8</f>
        <v>9142192685.0848999</v>
      </c>
      <c r="D8" s="42">
        <f>'2018 29.9.'!D8</f>
        <v>18847170065.404198</v>
      </c>
      <c r="E8" s="42">
        <f>'2018 29.9.'!E8</f>
        <v>896173454.91129994</v>
      </c>
      <c r="F8" s="42">
        <f>'2018 29.9.'!F8</f>
        <v>403736846.5812</v>
      </c>
      <c r="G8" s="44">
        <f>'2018 29.9.'!G8</f>
        <v>1296851689.0184</v>
      </c>
    </row>
    <row r="9" spans="1:8" ht="20.149999999999999" customHeight="1">
      <c r="A9" s="34" t="s">
        <v>33</v>
      </c>
      <c r="B9" s="78">
        <f>'2018 29.9.'!B9</f>
        <v>1</v>
      </c>
      <c r="C9" s="79">
        <f>'2018 29.9.'!C9</f>
        <v>0.2989</v>
      </c>
      <c r="D9" s="79">
        <f>'2018 29.9.'!D9</f>
        <v>0.61619999999999997</v>
      </c>
      <c r="E9" s="79">
        <f>'2018 29.9.'!E9</f>
        <v>2.93E-2</v>
      </c>
      <c r="F9" s="79">
        <f>'2018 29.9.'!F9</f>
        <v>1.32E-2</v>
      </c>
      <c r="G9" s="80">
        <f>'2018 29.9.'!G9</f>
        <v>4.24E-2</v>
      </c>
    </row>
    <row r="10" spans="1:8" ht="20.149999999999999" customHeight="1">
      <c r="A10" s="32" t="s">
        <v>34</v>
      </c>
      <c r="B10" s="55">
        <f>'2018 29.9.'!B10</f>
        <v>0</v>
      </c>
      <c r="C10" s="42">
        <f>'2018 29.9.'!C10</f>
        <v>9103910717.4337711</v>
      </c>
      <c r="D10" s="42">
        <f>'2018 29.9.'!D10</f>
        <v>18867075273.796425</v>
      </c>
      <c r="E10" s="42">
        <f>'2018 29.9.'!E10</f>
        <v>893103389.45445359</v>
      </c>
      <c r="F10" s="42">
        <f>'2018 29.9.'!F10</f>
        <v>404522022.92222965</v>
      </c>
      <c r="G10" s="44">
        <f>'2018 29.9.'!G10</f>
        <v>1317513337.3931246</v>
      </c>
    </row>
    <row r="11" spans="1:8" ht="20.149999999999999" customHeight="1">
      <c r="A11" s="35" t="s">
        <v>35</v>
      </c>
      <c r="B11" s="59">
        <f>'2018 29.9.'!B11</f>
        <v>6.3180923461914063E-6</v>
      </c>
      <c r="C11" s="42">
        <f>'2018 29.9.'!C11</f>
        <v>-38281967.651128769</v>
      </c>
      <c r="D11" s="42">
        <f>'2018 29.9.'!D11</f>
        <v>19905208.392227173</v>
      </c>
      <c r="E11" s="42">
        <f>'2018 29.9.'!E11</f>
        <v>-3070065.4568463564</v>
      </c>
      <c r="F11" s="42">
        <f>'2018 29.9.'!F11</f>
        <v>785176.34102964401</v>
      </c>
      <c r="G11" s="44">
        <f>'2018 29.9.'!G11</f>
        <v>20661648.374724627</v>
      </c>
    </row>
    <row r="12" spans="1:8" ht="20.149999999999999" customHeight="1">
      <c r="A12" s="35" t="s">
        <v>36</v>
      </c>
      <c r="B12" s="59">
        <f>'2018 29.9.'!B12</f>
        <v>0</v>
      </c>
      <c r="C12" s="60">
        <f>'2018 29.9.'!C12</f>
        <v>-4.1873945310280077E-3</v>
      </c>
      <c r="D12" s="60">
        <f>'2018 29.9.'!D12</f>
        <v>1.0561377821259811E-3</v>
      </c>
      <c r="E12" s="60">
        <f>'2018 29.9.'!E12</f>
        <v>-3.4257491560606653E-3</v>
      </c>
      <c r="F12" s="60">
        <f>'2018 29.9.'!F12</f>
        <v>1.9447725608361794E-3</v>
      </c>
      <c r="G12" s="61">
        <f>'2018 29.9.'!G12</f>
        <v>1.5932159821886522E-2</v>
      </c>
      <c r="H12" s="62"/>
    </row>
    <row r="13" spans="1:8" ht="20.149999999999999" customHeight="1">
      <c r="A13" s="36" t="s">
        <v>37</v>
      </c>
      <c r="B13" s="63">
        <f>'2018 29.9.'!B13</f>
        <v>2976910932</v>
      </c>
      <c r="C13" s="63">
        <f>'2018 29.9.'!C13</f>
        <v>886072739.45860732</v>
      </c>
      <c r="D13" s="63">
        <f>'2018 29.9.'!D13</f>
        <v>1836309866.4193561</v>
      </c>
      <c r="E13" s="63">
        <f>'2018 29.9.'!E13</f>
        <v>86924684.509290069</v>
      </c>
      <c r="F13" s="63">
        <f>'2018 29.9.'!F13</f>
        <v>39371644.576395214</v>
      </c>
      <c r="G13" s="64">
        <f>'2018 29.9.'!G13</f>
        <v>128231997.03635174</v>
      </c>
    </row>
    <row r="14" spans="1:8" ht="20.149999999999999" customHeight="1" thickBot="1">
      <c r="A14" s="37" t="s">
        <v>38</v>
      </c>
      <c r="B14" s="27"/>
      <c r="C14" s="65">
        <f>'2018 29.9.'!C14</f>
        <v>-924354707.10973608</v>
      </c>
      <c r="D14" s="65">
        <f>'2018 29.9.'!D14</f>
        <v>-1816404658.0271289</v>
      </c>
      <c r="E14" s="65">
        <f>'2018 29.9.'!E14</f>
        <v>-89994749.966136426</v>
      </c>
      <c r="F14" s="65">
        <f>'2018 29.9.'!F14</f>
        <v>-38586468.23536557</v>
      </c>
      <c r="G14" s="66">
        <f>'2018 29.9.'!G14</f>
        <v>-107570348.66162711</v>
      </c>
    </row>
    <row r="15" spans="1:8" ht="20.149999999999999" customHeight="1" thickBot="1">
      <c r="A15" s="38" t="s">
        <v>39</v>
      </c>
      <c r="B15" s="67">
        <f>'2018 29.9.'!B15</f>
        <v>9.7328803737255373E-2</v>
      </c>
      <c r="C15" s="68">
        <f>'2018 29.9.'!C15</f>
        <v>-0.10110864416780251</v>
      </c>
      <c r="D15" s="68">
        <f>'2018 29.9.'!D15</f>
        <v>-9.6375458582045437E-2</v>
      </c>
      <c r="E15" s="68">
        <f>'2018 29.9.'!E15</f>
        <v>-0.10042112882605275</v>
      </c>
      <c r="F15" s="69">
        <f>'2018 29.9.'!F15</f>
        <v>-9.5573313563306436E-2</v>
      </c>
      <c r="G15" s="70">
        <f>'2018 29.9.'!G15</f>
        <v>-8.2947301971783821E-2</v>
      </c>
    </row>
    <row r="16" spans="1:8" ht="20.149999999999999" customHeight="1" thickBot="1">
      <c r="A16" s="39" t="s">
        <v>40</v>
      </c>
      <c r="B16" s="71">
        <f>'2018 29.9.'!B16</f>
        <v>0.99449502904082865</v>
      </c>
      <c r="C16" s="72">
        <f>'2018 29.9.'!C16</f>
        <v>0</v>
      </c>
      <c r="D16" s="72">
        <f>'2018 29.9.'!D16</f>
        <v>0</v>
      </c>
      <c r="E16" s="73">
        <f>'2018 29.9.'!E16</f>
        <v>0</v>
      </c>
      <c r="F16" s="73">
        <f>'2018 29.9.'!F16</f>
        <v>0</v>
      </c>
      <c r="G16" s="74">
        <f>'2018 29.9.'!G16</f>
        <v>0</v>
      </c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ul32">
    <pageSetUpPr fitToPage="1"/>
  </sheetPr>
  <dimension ref="A1:H17"/>
  <sheetViews>
    <sheetView showGridLines="0" workbookViewId="0"/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43715</v>
      </c>
    </row>
    <row r="3" spans="1:8">
      <c r="E3" s="25"/>
      <c r="F3" s="25" t="s">
        <v>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30684507026.880009</v>
      </c>
      <c r="C6" s="43">
        <v>9080596183.1699963</v>
      </c>
      <c r="D6" s="42">
        <v>18974199548.830013</v>
      </c>
      <c r="E6" s="42">
        <v>898181527.64000046</v>
      </c>
      <c r="F6" s="42">
        <v>406695184.35999984</v>
      </c>
      <c r="G6" s="44">
        <v>1324834582.8799996</v>
      </c>
    </row>
    <row r="7" spans="1:8" ht="20.149999999999999" customHeight="1">
      <c r="A7" s="33" t="s">
        <v>11</v>
      </c>
      <c r="B7" s="75">
        <v>1</v>
      </c>
      <c r="C7" s="76">
        <v>0.29593423727535467</v>
      </c>
      <c r="D7" s="76">
        <v>0.61836416443674258</v>
      </c>
      <c r="E7" s="76">
        <v>2.9271499354810632E-2</v>
      </c>
      <c r="F7" s="76">
        <v>1.3254088912157846E-2</v>
      </c>
      <c r="G7" s="77">
        <v>4.3176010020934283E-2</v>
      </c>
    </row>
    <row r="8" spans="1:8" ht="20.149999999999999" customHeight="1">
      <c r="A8" s="32" t="s">
        <v>41</v>
      </c>
      <c r="B8" s="42">
        <v>30535737531.824001</v>
      </c>
      <c r="C8" s="42">
        <v>9127131948.2621937</v>
      </c>
      <c r="D8" s="42">
        <v>18816121467.109947</v>
      </c>
      <c r="E8" s="42">
        <v>894697109.68244326</v>
      </c>
      <c r="F8" s="42">
        <v>403071735.42007679</v>
      </c>
      <c r="G8" s="44">
        <v>1294715271.3493376</v>
      </c>
    </row>
    <row r="9" spans="1:8" ht="20.149999999999999" customHeight="1">
      <c r="A9" s="34" t="s">
        <v>13</v>
      </c>
      <c r="B9" s="78">
        <v>1</v>
      </c>
      <c r="C9" s="79">
        <v>0.2989</v>
      </c>
      <c r="D9" s="79">
        <v>0.61619999999999997</v>
      </c>
      <c r="E9" s="79">
        <v>2.93E-2</v>
      </c>
      <c r="F9" s="79">
        <v>1.32E-2</v>
      </c>
      <c r="G9" s="80">
        <v>4.24E-2</v>
      </c>
    </row>
    <row r="10" spans="1:8" ht="20.149999999999999" customHeight="1">
      <c r="A10" s="32" t="s">
        <v>14</v>
      </c>
      <c r="B10" s="55"/>
      <c r="C10" s="42">
        <v>9036570196.1207561</v>
      </c>
      <c r="D10" s="42">
        <v>18882205824.326027</v>
      </c>
      <c r="E10" s="42">
        <v>893826821.46145308</v>
      </c>
      <c r="F10" s="42">
        <v>404723380.24511069</v>
      </c>
      <c r="G10" s="44">
        <v>1318411309.6706522</v>
      </c>
    </row>
    <row r="11" spans="1:8" ht="20.149999999999999" customHeight="1">
      <c r="A11" s="35" t="s">
        <v>15</v>
      </c>
      <c r="B11" s="59">
        <v>4.76837158203125E-7</v>
      </c>
      <c r="C11" s="42">
        <v>-90561752.141437531</v>
      </c>
      <c r="D11" s="42">
        <v>66084357.216079712</v>
      </c>
      <c r="E11" s="42">
        <v>-870288.22099018097</v>
      </c>
      <c r="F11" s="42">
        <v>1651644.8250339031</v>
      </c>
      <c r="G11" s="44">
        <v>23696038.321314573</v>
      </c>
    </row>
    <row r="12" spans="1:8" ht="20.149999999999999" customHeight="1">
      <c r="A12" s="35" t="s">
        <v>16</v>
      </c>
      <c r="B12" s="59"/>
      <c r="C12" s="60">
        <v>-9.9222573591346511E-3</v>
      </c>
      <c r="D12" s="60">
        <v>3.5121136591084044E-3</v>
      </c>
      <c r="E12" s="60">
        <v>-9.7271826584873421E-4</v>
      </c>
      <c r="F12" s="60">
        <v>4.0976448604429618E-3</v>
      </c>
      <c r="G12" s="61">
        <v>1.8302123135242571E-2</v>
      </c>
      <c r="H12" s="62"/>
    </row>
    <row r="13" spans="1:8" ht="20.149999999999999" customHeight="1">
      <c r="A13" s="36" t="s">
        <v>17</v>
      </c>
      <c r="B13" s="63">
        <v>2989628614.1799998</v>
      </c>
      <c r="C13" s="63">
        <v>884733463.67393386</v>
      </c>
      <c r="D13" s="63">
        <v>1848679199.9835923</v>
      </c>
      <c r="E13" s="63">
        <v>87510912.051093265</v>
      </c>
      <c r="F13" s="63">
        <v>39624803.466672964</v>
      </c>
      <c r="G13" s="64">
        <v>129080235.00470755</v>
      </c>
    </row>
    <row r="14" spans="1:8" ht="20.149999999999999" customHeight="1" thickBot="1">
      <c r="A14" s="37" t="s">
        <v>18</v>
      </c>
      <c r="B14" s="27"/>
      <c r="C14" s="65">
        <v>-975295215.81537139</v>
      </c>
      <c r="D14" s="65">
        <v>-1782594842.7675126</v>
      </c>
      <c r="E14" s="65">
        <v>-88381200.272083446</v>
      </c>
      <c r="F14" s="65">
        <v>-37973158.641639061</v>
      </c>
      <c r="G14" s="66">
        <v>-105384196.68339297</v>
      </c>
    </row>
    <row r="15" spans="1:8" ht="20.149999999999999" customHeight="1" thickBot="1">
      <c r="A15" s="38" t="s">
        <v>19</v>
      </c>
      <c r="B15" s="67">
        <v>9.7905891778911278E-2</v>
      </c>
      <c r="C15" s="68">
        <v>-0.10685670168283999</v>
      </c>
      <c r="D15" s="68">
        <v>-9.4737634739626778E-2</v>
      </c>
      <c r="E15" s="68">
        <v>-9.8783375195492448E-2</v>
      </c>
      <c r="F15" s="69">
        <v>-9.4209430492723248E-2</v>
      </c>
      <c r="G15" s="70">
        <v>-8.1395654330672071E-2</v>
      </c>
    </row>
    <row r="16" spans="1:8" ht="20.149999999999999" customHeight="1" thickBot="1">
      <c r="A16" s="39" t="s">
        <v>20</v>
      </c>
      <c r="B16" s="71">
        <v>0.99515164135028522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ul33">
    <pageSetUpPr fitToPage="1"/>
  </sheetPr>
  <dimension ref="A1:H17"/>
  <sheetViews>
    <sheetView showGridLines="0" workbookViewId="0"/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3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'2018 7.9.'!G2</f>
        <v>43715</v>
      </c>
    </row>
    <row r="3" spans="1:8">
      <c r="E3" s="25"/>
      <c r="F3" s="25" t="s">
        <v>23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6"/>
    </row>
    <row r="6" spans="1:8" ht="20.149999999999999" customHeight="1">
      <c r="A6" s="32" t="s">
        <v>30</v>
      </c>
      <c r="B6" s="42">
        <f>'2018 7.9.'!B6</f>
        <v>30684507026.880009</v>
      </c>
      <c r="C6" s="43">
        <f>'2018 7.9.'!C6</f>
        <v>9080596183.1699963</v>
      </c>
      <c r="D6" s="42">
        <f>'2018 7.9.'!D6</f>
        <v>18974199548.830013</v>
      </c>
      <c r="E6" s="42">
        <f>'2018 7.9.'!E6</f>
        <v>898181527.64000046</v>
      </c>
      <c r="F6" s="42">
        <f>'2018 7.9.'!F6</f>
        <v>406695184.35999984</v>
      </c>
      <c r="G6" s="44">
        <f>'2018 7.9.'!G6</f>
        <v>1324834582.8799996</v>
      </c>
    </row>
    <row r="7" spans="1:8" ht="20.149999999999999" customHeight="1">
      <c r="A7" s="33" t="s">
        <v>31</v>
      </c>
      <c r="B7" s="75">
        <f>'2018 7.9.'!B7</f>
        <v>1</v>
      </c>
      <c r="C7" s="76">
        <f>'2018 7.9.'!C7</f>
        <v>0.29593423727535467</v>
      </c>
      <c r="D7" s="76">
        <f>'2018 7.9.'!D7</f>
        <v>0.61836416443674258</v>
      </c>
      <c r="E7" s="76">
        <f>'2018 7.9.'!E7</f>
        <v>2.9271499354810632E-2</v>
      </c>
      <c r="F7" s="76">
        <f>'2018 7.9.'!F7</f>
        <v>1.3254088912157846E-2</v>
      </c>
      <c r="G7" s="77">
        <f>'2018 7.9.'!G7</f>
        <v>4.3176010020934283E-2</v>
      </c>
    </row>
    <row r="8" spans="1:8" ht="20.149999999999999" customHeight="1">
      <c r="A8" s="32" t="s">
        <v>42</v>
      </c>
      <c r="B8" s="42">
        <f>'2018 7.9.'!B8</f>
        <v>30535737531.824001</v>
      </c>
      <c r="C8" s="42">
        <f>'2018 7.9.'!C8</f>
        <v>9127131948.2621937</v>
      </c>
      <c r="D8" s="42">
        <f>'2018 7.9.'!D8</f>
        <v>18816121467.109947</v>
      </c>
      <c r="E8" s="42">
        <f>'2018 7.9.'!E8</f>
        <v>894697109.68244326</v>
      </c>
      <c r="F8" s="42">
        <f>'2018 7.9.'!F8</f>
        <v>403071735.42007679</v>
      </c>
      <c r="G8" s="44">
        <f>'2018 7.9.'!G8</f>
        <v>1294715271.3493376</v>
      </c>
    </row>
    <row r="9" spans="1:8" ht="20.149999999999999" customHeight="1">
      <c r="A9" s="34" t="s">
        <v>33</v>
      </c>
      <c r="B9" s="78">
        <f>'2018 7.9.'!B9</f>
        <v>1</v>
      </c>
      <c r="C9" s="79">
        <f>'2018 7.9.'!C9</f>
        <v>0.2989</v>
      </c>
      <c r="D9" s="79">
        <f>'2018 7.9.'!D9</f>
        <v>0.61619999999999997</v>
      </c>
      <c r="E9" s="79">
        <f>'2018 7.9.'!E9</f>
        <v>2.93E-2</v>
      </c>
      <c r="F9" s="79">
        <f>'2018 7.9.'!F9</f>
        <v>1.32E-2</v>
      </c>
      <c r="G9" s="80">
        <f>'2018 7.9.'!G9</f>
        <v>4.24E-2</v>
      </c>
    </row>
    <row r="10" spans="1:8" ht="20.149999999999999" customHeight="1">
      <c r="A10" s="32" t="s">
        <v>34</v>
      </c>
      <c r="B10" s="55">
        <f>'2018 7.9.'!B10</f>
        <v>0</v>
      </c>
      <c r="C10" s="42">
        <f>'2018 7.9.'!C10</f>
        <v>9036570196.1207561</v>
      </c>
      <c r="D10" s="42">
        <f>'2018 7.9.'!D10</f>
        <v>18882205824.326027</v>
      </c>
      <c r="E10" s="42">
        <f>'2018 7.9.'!E10</f>
        <v>893826821.46145308</v>
      </c>
      <c r="F10" s="42">
        <f>'2018 7.9.'!F10</f>
        <v>404723380.24511069</v>
      </c>
      <c r="G10" s="44">
        <f>'2018 7.9.'!G10</f>
        <v>1318411309.6706522</v>
      </c>
    </row>
    <row r="11" spans="1:8" ht="20.149999999999999" customHeight="1">
      <c r="A11" s="35" t="s">
        <v>35</v>
      </c>
      <c r="B11" s="59">
        <f>'2018 7.9.'!B11</f>
        <v>4.76837158203125E-7</v>
      </c>
      <c r="C11" s="42">
        <f>'2018 7.9.'!C11</f>
        <v>-90561752.141437531</v>
      </c>
      <c r="D11" s="42">
        <f>'2018 7.9.'!D11</f>
        <v>66084357.216079712</v>
      </c>
      <c r="E11" s="42">
        <f>'2018 7.9.'!E11</f>
        <v>-870288.22099018097</v>
      </c>
      <c r="F11" s="42">
        <f>'2018 7.9.'!F11</f>
        <v>1651644.8250339031</v>
      </c>
      <c r="G11" s="44">
        <f>'2018 7.9.'!G11</f>
        <v>23696038.321314573</v>
      </c>
    </row>
    <row r="12" spans="1:8" ht="20.149999999999999" customHeight="1">
      <c r="A12" s="35" t="s">
        <v>36</v>
      </c>
      <c r="B12" s="59">
        <f>'2018 7.9.'!B12</f>
        <v>0</v>
      </c>
      <c r="C12" s="60">
        <f>'2018 7.9.'!C12</f>
        <v>-9.9222573591346511E-3</v>
      </c>
      <c r="D12" s="60">
        <f>'2018 7.9.'!D12</f>
        <v>3.5121136591084044E-3</v>
      </c>
      <c r="E12" s="60">
        <f>'2018 7.9.'!E12</f>
        <v>-9.7271826584873421E-4</v>
      </c>
      <c r="F12" s="60">
        <f>'2018 7.9.'!F12</f>
        <v>4.0976448604429618E-3</v>
      </c>
      <c r="G12" s="61">
        <f>'2018 7.9.'!G12</f>
        <v>1.8302123135242571E-2</v>
      </c>
      <c r="H12" s="62"/>
    </row>
    <row r="13" spans="1:8" ht="20.149999999999999" customHeight="1">
      <c r="A13" s="36" t="s">
        <v>37</v>
      </c>
      <c r="B13" s="63">
        <f>'2018 7.9.'!B13</f>
        <v>2989628614.1799998</v>
      </c>
      <c r="C13" s="63">
        <f>'2018 7.9.'!C13</f>
        <v>884733463.67393386</v>
      </c>
      <c r="D13" s="63">
        <f>'2018 7.9.'!D13</f>
        <v>1848679199.9835923</v>
      </c>
      <c r="E13" s="63">
        <f>'2018 7.9.'!E13</f>
        <v>87510912.051093265</v>
      </c>
      <c r="F13" s="63">
        <f>'2018 7.9.'!F13</f>
        <v>39624803.466672964</v>
      </c>
      <c r="G13" s="64">
        <f>'2018 7.9.'!G13</f>
        <v>129080235.00470755</v>
      </c>
    </row>
    <row r="14" spans="1:8" ht="20.149999999999999" customHeight="1" thickBot="1">
      <c r="A14" s="37" t="s">
        <v>38</v>
      </c>
      <c r="B14" s="27"/>
      <c r="C14" s="65">
        <f>'2018 7.9.'!C14</f>
        <v>-975295215.81537139</v>
      </c>
      <c r="D14" s="65">
        <f>'2018 7.9.'!D14</f>
        <v>-1782594842.7675126</v>
      </c>
      <c r="E14" s="65">
        <f>'2018 7.9.'!E14</f>
        <v>-88381200.272083446</v>
      </c>
      <c r="F14" s="65">
        <f>'2018 7.9.'!F14</f>
        <v>-37973158.641639061</v>
      </c>
      <c r="G14" s="66">
        <f>'2018 7.9.'!G14</f>
        <v>-105384196.68339297</v>
      </c>
    </row>
    <row r="15" spans="1:8" ht="20.149999999999999" customHeight="1" thickBot="1">
      <c r="A15" s="38" t="s">
        <v>39</v>
      </c>
      <c r="B15" s="67">
        <f>'2018 7.9.'!B15</f>
        <v>9.7905891778911278E-2</v>
      </c>
      <c r="C15" s="68">
        <f>'2018 7.9.'!C15</f>
        <v>-0.10685670168283999</v>
      </c>
      <c r="D15" s="68">
        <f>'2018 7.9.'!D15</f>
        <v>-9.4737634739626778E-2</v>
      </c>
      <c r="E15" s="68">
        <f>'2018 7.9.'!E15</f>
        <v>-9.8783375195492448E-2</v>
      </c>
      <c r="F15" s="69">
        <f>'2018 7.9.'!F15</f>
        <v>-9.4209430492723248E-2</v>
      </c>
      <c r="G15" s="70">
        <f>'2018 7.9.'!G15</f>
        <v>-8.1395654330672071E-2</v>
      </c>
    </row>
    <row r="16" spans="1:8" ht="20.149999999999999" customHeight="1" thickBot="1">
      <c r="A16" s="39" t="s">
        <v>40</v>
      </c>
      <c r="B16" s="71">
        <f>'2018 7.9.'!B16</f>
        <v>0.99515164135028522</v>
      </c>
      <c r="C16" s="72">
        <f>'2018 7.9.'!C16</f>
        <v>0</v>
      </c>
      <c r="D16" s="72">
        <f>'2018 7.9.'!D16</f>
        <v>0</v>
      </c>
      <c r="E16" s="73">
        <f>'2018 7.9.'!E16</f>
        <v>0</v>
      </c>
      <c r="F16" s="73">
        <f>'2018 7.9.'!F16</f>
        <v>0</v>
      </c>
      <c r="G16" s="74">
        <f>'2018 7.9.'!G16</f>
        <v>0</v>
      </c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ul34">
    <pageSetUpPr fitToPage="1"/>
  </sheetPr>
  <dimension ref="A1:H17"/>
  <sheetViews>
    <sheetView showGridLines="0" workbookViewId="0"/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43696</v>
      </c>
    </row>
    <row r="3" spans="1:8">
      <c r="E3" s="25"/>
      <c r="F3" s="25" t="s">
        <v>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30639274850.400002</v>
      </c>
      <c r="C6" s="43">
        <v>9040031766.3700008</v>
      </c>
      <c r="D6" s="42">
        <v>18969825124.240002</v>
      </c>
      <c r="E6" s="42">
        <v>898129585.26000047</v>
      </c>
      <c r="F6" s="42">
        <v>406580735.99999982</v>
      </c>
      <c r="G6" s="44">
        <v>1324707638.5300002</v>
      </c>
    </row>
    <row r="7" spans="1:8" ht="20.149999999999999" customHeight="1">
      <c r="A7" s="33" t="s">
        <v>11</v>
      </c>
      <c r="B7" s="75">
        <v>1</v>
      </c>
      <c r="C7" s="76">
        <v>0.29504718406388725</v>
      </c>
      <c r="D7" s="76">
        <v>0.61913427184104353</v>
      </c>
      <c r="E7" s="76">
        <v>2.9313017022929811E-2</v>
      </c>
      <c r="F7" s="76">
        <v>1.3269920322369896E-2</v>
      </c>
      <c r="G7" s="77">
        <v>4.3235606749769596E-2</v>
      </c>
    </row>
    <row r="8" spans="1:8" ht="20.149999999999999" customHeight="1">
      <c r="A8" s="32" t="s">
        <v>41</v>
      </c>
      <c r="B8" s="42">
        <v>30533122835.561001</v>
      </c>
      <c r="C8" s="42">
        <v>9126350415.5491829</v>
      </c>
      <c r="D8" s="42">
        <v>18814510291.272686</v>
      </c>
      <c r="E8" s="42">
        <v>894620499.08193731</v>
      </c>
      <c r="F8" s="42">
        <v>403037221.42940521</v>
      </c>
      <c r="G8" s="44">
        <v>1294604408.2277865</v>
      </c>
    </row>
    <row r="9" spans="1:8" ht="20.149999999999999" customHeight="1">
      <c r="A9" s="34" t="s">
        <v>13</v>
      </c>
      <c r="B9" s="78">
        <v>1</v>
      </c>
      <c r="C9" s="79">
        <v>0.2989</v>
      </c>
      <c r="D9" s="79">
        <v>0.61619999999999997</v>
      </c>
      <c r="E9" s="79">
        <v>2.93E-2</v>
      </c>
      <c r="F9" s="79">
        <v>1.32E-2</v>
      </c>
      <c r="G9" s="80">
        <v>4.24E-2</v>
      </c>
    </row>
    <row r="10" spans="1:8" ht="20.149999999999999" customHeight="1">
      <c r="A10" s="32" t="s">
        <v>14</v>
      </c>
      <c r="B10" s="55"/>
      <c r="C10" s="42">
        <v>9008711913.3090458</v>
      </c>
      <c r="D10" s="42">
        <v>18904102773.828197</v>
      </c>
      <c r="E10" s="42">
        <v>895017949.44200659</v>
      </c>
      <c r="F10" s="42">
        <v>405172107.22102726</v>
      </c>
      <c r="G10" s="44">
        <v>1320118091.7607255</v>
      </c>
    </row>
    <row r="11" spans="1:8" ht="20.149999999999999" customHeight="1">
      <c r="A11" s="35" t="s">
        <v>15</v>
      </c>
      <c r="B11" s="59">
        <v>4.6491622924804688E-6</v>
      </c>
      <c r="C11" s="42">
        <v>-117638502.2401371</v>
      </c>
      <c r="D11" s="42">
        <v>89592482.555511475</v>
      </c>
      <c r="E11" s="42">
        <v>397450.3600692749</v>
      </c>
      <c r="F11" s="42">
        <v>2134885.7916220427</v>
      </c>
      <c r="G11" s="44">
        <v>25513683.532938957</v>
      </c>
    </row>
    <row r="12" spans="1:8" ht="20.149999999999999" customHeight="1">
      <c r="A12" s="35" t="s">
        <v>16</v>
      </c>
      <c r="B12" s="59"/>
      <c r="C12" s="60">
        <v>-1.2889983058256057E-2</v>
      </c>
      <c r="D12" s="60">
        <v>4.7618822477175993E-3</v>
      </c>
      <c r="E12" s="60">
        <v>4.4426699419154812E-4</v>
      </c>
      <c r="F12" s="60">
        <v>5.2969941189314768E-3</v>
      </c>
      <c r="G12" s="61">
        <v>1.970770636249047E-2</v>
      </c>
      <c r="H12" s="62"/>
    </row>
    <row r="13" spans="1:8" ht="20.149999999999999" customHeight="1">
      <c r="A13" s="36" t="s">
        <v>17</v>
      </c>
      <c r="B13" s="63">
        <v>3109779329.8600001</v>
      </c>
      <c r="C13" s="63">
        <v>917531634.33527541</v>
      </c>
      <c r="D13" s="63">
        <v>1925370960.9791994</v>
      </c>
      <c r="E13" s="63">
        <v>91157014.43374145</v>
      </c>
      <c r="F13" s="63">
        <v>41266523.927395053</v>
      </c>
      <c r="G13" s="64">
        <v>134453196.184389</v>
      </c>
    </row>
    <row r="14" spans="1:8" ht="20.149999999999999" customHeight="1" thickBot="1">
      <c r="A14" s="37" t="s">
        <v>18</v>
      </c>
      <c r="B14" s="27"/>
      <c r="C14" s="65">
        <v>-1035170136.5754125</v>
      </c>
      <c r="D14" s="65">
        <v>-1835778478.4236879</v>
      </c>
      <c r="E14" s="65">
        <v>-90759564.073672175</v>
      </c>
      <c r="F14" s="65">
        <v>-39131638.135773011</v>
      </c>
      <c r="G14" s="66">
        <v>-108939512.65145004</v>
      </c>
    </row>
    <row r="15" spans="1:8" ht="20.149999999999999" customHeight="1" thickBot="1">
      <c r="A15" s="38" t="s">
        <v>19</v>
      </c>
      <c r="B15" s="67">
        <v>0.10184937016131657</v>
      </c>
      <c r="C15" s="68">
        <v>-0.1134265165636992</v>
      </c>
      <c r="D15" s="68">
        <v>-9.7572482621311366E-2</v>
      </c>
      <c r="E15" s="68">
        <v>-0.10145035148066689</v>
      </c>
      <c r="F15" s="69">
        <v>-9.7091871557146464E-2</v>
      </c>
      <c r="G15" s="70">
        <v>-8.4148881279169918E-2</v>
      </c>
    </row>
    <row r="16" spans="1:8" ht="20.149999999999999" customHeight="1" thickBot="1">
      <c r="A16" s="39" t="s">
        <v>20</v>
      </c>
      <c r="B16" s="71">
        <v>0.99653542665884554</v>
      </c>
      <c r="C16" s="72"/>
      <c r="D16" s="72"/>
      <c r="E16" s="73"/>
      <c r="F16" s="73"/>
      <c r="G16" s="74"/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ul35">
    <pageSetUpPr fitToPage="1"/>
  </sheetPr>
  <dimension ref="A1:H17"/>
  <sheetViews>
    <sheetView showGridLines="0" workbookViewId="0"/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3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v>43696</v>
      </c>
    </row>
    <row r="3" spans="1:8">
      <c r="E3" s="25"/>
      <c r="F3" s="25" t="s">
        <v>23</v>
      </c>
      <c r="G3" s="25">
        <v>2018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6"/>
    </row>
    <row r="6" spans="1:8" ht="20.149999999999999" customHeight="1">
      <c r="A6" s="32" t="s">
        <v>30</v>
      </c>
      <c r="B6" s="42">
        <f>'2018 19.8.'!B6</f>
        <v>30639274850.400002</v>
      </c>
      <c r="C6" s="43">
        <f>'2018 19.8.'!C6</f>
        <v>9040031766.3700008</v>
      </c>
      <c r="D6" s="42">
        <f>'2018 19.8.'!D6</f>
        <v>18969825124.240002</v>
      </c>
      <c r="E6" s="42">
        <f>'2018 19.8.'!E6</f>
        <v>898129585.26000047</v>
      </c>
      <c r="F6" s="42">
        <f>'2018 19.8.'!F6</f>
        <v>406580735.99999982</v>
      </c>
      <c r="G6" s="44">
        <f>'2018 19.8.'!G6</f>
        <v>1324707638.5300002</v>
      </c>
    </row>
    <row r="7" spans="1:8" ht="20.149999999999999" customHeight="1">
      <c r="A7" s="33" t="s">
        <v>31</v>
      </c>
      <c r="B7" s="75">
        <f>'2018 19.8.'!B7</f>
        <v>1</v>
      </c>
      <c r="C7" s="76">
        <f>'2018 19.8.'!C7</f>
        <v>0.29504718406388725</v>
      </c>
      <c r="D7" s="76">
        <f>'2018 19.8.'!D7</f>
        <v>0.61913427184104353</v>
      </c>
      <c r="E7" s="76">
        <f>'2018 19.8.'!E7</f>
        <v>2.9313017022929811E-2</v>
      </c>
      <c r="F7" s="76">
        <f>'2018 19.8.'!F7</f>
        <v>1.3269920322369896E-2</v>
      </c>
      <c r="G7" s="77">
        <f>'2018 19.8.'!G7</f>
        <v>4.3235606749769596E-2</v>
      </c>
    </row>
    <row r="8" spans="1:8" ht="20.149999999999999" customHeight="1">
      <c r="A8" s="32" t="s">
        <v>42</v>
      </c>
      <c r="B8" s="42">
        <f>'2018 19.8.'!B8</f>
        <v>30533122835.561001</v>
      </c>
      <c r="C8" s="42">
        <f>'2018 19.8.'!C8</f>
        <v>9126350415.5491829</v>
      </c>
      <c r="D8" s="42">
        <f>'2018 19.8.'!D8</f>
        <v>18814510291.272686</v>
      </c>
      <c r="E8" s="42">
        <f>'2018 19.8.'!E8</f>
        <v>894620499.08193731</v>
      </c>
      <c r="F8" s="42">
        <f>'2018 19.8.'!F8</f>
        <v>403037221.42940521</v>
      </c>
      <c r="G8" s="44">
        <f>'2018 19.8.'!G8</f>
        <v>1294604408.2277865</v>
      </c>
    </row>
    <row r="9" spans="1:8" ht="20.149999999999999" customHeight="1">
      <c r="A9" s="34" t="s">
        <v>33</v>
      </c>
      <c r="B9" s="78">
        <f>'2018 19.8.'!B9</f>
        <v>1</v>
      </c>
      <c r="C9" s="79">
        <f>'2018 19.8.'!C9</f>
        <v>0.2989</v>
      </c>
      <c r="D9" s="79">
        <f>'2018 19.8.'!D9</f>
        <v>0.61619999999999997</v>
      </c>
      <c r="E9" s="79">
        <f>'2018 19.8.'!E9</f>
        <v>2.93E-2</v>
      </c>
      <c r="F9" s="79">
        <f>'2018 19.8.'!F9</f>
        <v>1.32E-2</v>
      </c>
      <c r="G9" s="80">
        <f>'2018 19.8.'!G9</f>
        <v>4.24E-2</v>
      </c>
    </row>
    <row r="10" spans="1:8" ht="20.149999999999999" customHeight="1">
      <c r="A10" s="32" t="s">
        <v>34</v>
      </c>
      <c r="B10" s="55">
        <f>'2018 19.8.'!B10</f>
        <v>0</v>
      </c>
      <c r="C10" s="42">
        <f>'2018 19.8.'!C10</f>
        <v>9008711913.3090458</v>
      </c>
      <c r="D10" s="42">
        <f>'2018 19.8.'!D10</f>
        <v>18904102773.828197</v>
      </c>
      <c r="E10" s="42">
        <f>'2018 19.8.'!E10</f>
        <v>895017949.44200659</v>
      </c>
      <c r="F10" s="42">
        <f>'2018 19.8.'!F10</f>
        <v>405172107.22102726</v>
      </c>
      <c r="G10" s="44">
        <f>'2018 19.8.'!G10</f>
        <v>1320118091.7607255</v>
      </c>
    </row>
    <row r="11" spans="1:8" ht="20.149999999999999" customHeight="1">
      <c r="A11" s="35" t="s">
        <v>35</v>
      </c>
      <c r="B11" s="59">
        <f>'2018 19.8.'!B11</f>
        <v>4.6491622924804688E-6</v>
      </c>
      <c r="C11" s="42">
        <f>'2018 19.8.'!C11</f>
        <v>-117638502.2401371</v>
      </c>
      <c r="D11" s="42">
        <f>'2018 19.8.'!D11</f>
        <v>89592482.555511475</v>
      </c>
      <c r="E11" s="42">
        <f>'2018 19.8.'!E11</f>
        <v>397450.3600692749</v>
      </c>
      <c r="F11" s="42">
        <f>'2018 19.8.'!F11</f>
        <v>2134885.7916220427</v>
      </c>
      <c r="G11" s="44">
        <f>'2018 19.8.'!G11</f>
        <v>25513683.532938957</v>
      </c>
    </row>
    <row r="12" spans="1:8" ht="20.149999999999999" customHeight="1">
      <c r="A12" s="35" t="s">
        <v>36</v>
      </c>
      <c r="B12" s="59">
        <f>'2018 19.8.'!B12</f>
        <v>0</v>
      </c>
      <c r="C12" s="60">
        <f>'2018 19.8.'!C12</f>
        <v>-1.2889983058256057E-2</v>
      </c>
      <c r="D12" s="60">
        <f>'2018 19.8.'!D12</f>
        <v>4.7618822477175993E-3</v>
      </c>
      <c r="E12" s="60">
        <f>'2018 19.8.'!E12</f>
        <v>4.4426699419154812E-4</v>
      </c>
      <c r="F12" s="60">
        <f>'2018 19.8.'!F12</f>
        <v>5.2969941189314768E-3</v>
      </c>
      <c r="G12" s="61">
        <f>'2018 19.8.'!G12</f>
        <v>1.970770636249047E-2</v>
      </c>
      <c r="H12" s="62"/>
    </row>
    <row r="13" spans="1:8" ht="20.149999999999999" customHeight="1">
      <c r="A13" s="36" t="s">
        <v>37</v>
      </c>
      <c r="B13" s="63">
        <f>'2018 19.8.'!B13</f>
        <v>3109779329.8600001</v>
      </c>
      <c r="C13" s="63">
        <f>'2018 19.8.'!C13</f>
        <v>917531634.33527541</v>
      </c>
      <c r="D13" s="63">
        <f>'2018 19.8.'!D13</f>
        <v>1925370960.9791994</v>
      </c>
      <c r="E13" s="63">
        <f>'2018 19.8.'!E13</f>
        <v>91157014.43374145</v>
      </c>
      <c r="F13" s="63">
        <f>'2018 19.8.'!F13</f>
        <v>41266523.927395053</v>
      </c>
      <c r="G13" s="64">
        <f>'2018 19.8.'!G13</f>
        <v>134453196.184389</v>
      </c>
    </row>
    <row r="14" spans="1:8" ht="20.149999999999999" customHeight="1" thickBot="1">
      <c r="A14" s="37" t="s">
        <v>38</v>
      </c>
      <c r="B14" s="27"/>
      <c r="C14" s="65">
        <f>'2018 19.8.'!C14</f>
        <v>-1035170136.5754125</v>
      </c>
      <c r="D14" s="65">
        <f>'2018 19.8.'!D14</f>
        <v>-1835778478.4236879</v>
      </c>
      <c r="E14" s="65">
        <f>'2018 19.8.'!E14</f>
        <v>-90759564.073672175</v>
      </c>
      <c r="F14" s="65">
        <f>'2018 19.8.'!F14</f>
        <v>-39131638.135773011</v>
      </c>
      <c r="G14" s="66">
        <f>'2018 19.8.'!G14</f>
        <v>-108939512.65145004</v>
      </c>
    </row>
    <row r="15" spans="1:8" ht="20.149999999999999" customHeight="1" thickBot="1">
      <c r="A15" s="38" t="s">
        <v>39</v>
      </c>
      <c r="B15" s="67">
        <f>'2018 19.8.'!B15</f>
        <v>0.10184937016131657</v>
      </c>
      <c r="C15" s="68">
        <f>'2018 19.8.'!C15</f>
        <v>-0.1134265165636992</v>
      </c>
      <c r="D15" s="68">
        <f>'2018 19.8.'!D15</f>
        <v>-9.7572482621311366E-2</v>
      </c>
      <c r="E15" s="68">
        <f>'2018 19.8.'!E15</f>
        <v>-0.10145035148066689</v>
      </c>
      <c r="F15" s="69">
        <f>'2018 19.8.'!F15</f>
        <v>-9.7091871557146464E-2</v>
      </c>
      <c r="G15" s="70">
        <f>'2018 19.8.'!G15</f>
        <v>-8.4148881279169918E-2</v>
      </c>
    </row>
    <row r="16" spans="1:8" ht="20.149999999999999" customHeight="1" thickBot="1">
      <c r="A16" s="39" t="s">
        <v>40</v>
      </c>
      <c r="B16" s="71">
        <f>'2018 19.8.'!B16</f>
        <v>0.99653542665884554</v>
      </c>
      <c r="C16" s="72">
        <f>'2018 19.8.'!C16</f>
        <v>0</v>
      </c>
      <c r="D16" s="72">
        <f>'2018 19.8.'!D16</f>
        <v>0</v>
      </c>
      <c r="E16" s="73">
        <f>'2018 19.8.'!E16</f>
        <v>0</v>
      </c>
      <c r="F16" s="73">
        <f>'2018 19.8.'!F16</f>
        <v>0</v>
      </c>
      <c r="G16" s="74">
        <f>'2018 19.8.'!G16</f>
        <v>0</v>
      </c>
    </row>
    <row r="17" ht="20.149999999999999" customHeight="1"/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5736-8565-429E-9853-95CBD1AEB56F}">
  <sheetPr>
    <pageSetUpPr fitToPage="1"/>
  </sheetPr>
  <dimension ref="A1:H16"/>
  <sheetViews>
    <sheetView showGridLines="0" zoomScaleNormal="100" workbookViewId="0"/>
  </sheetViews>
  <sheetFormatPr defaultRowHeight="12.5"/>
  <cols>
    <col min="1" max="1" width="36.54296875" customWidth="1"/>
    <col min="2" max="2" width="17.54296875" customWidth="1"/>
    <col min="3" max="3" width="18" customWidth="1"/>
    <col min="4" max="4" width="17.54296875" customWidth="1"/>
    <col min="5" max="5" width="18.1796875" customWidth="1"/>
    <col min="6" max="6" width="18" customWidth="1"/>
    <col min="7" max="7" width="18.45312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'2024 su'!G2</f>
        <v>45964</v>
      </c>
    </row>
    <row r="3" spans="1:8">
      <c r="E3" s="25"/>
      <c r="F3" s="41" t="s">
        <v>23</v>
      </c>
      <c r="G3" s="41">
        <f>'2024 su'!G3</f>
        <v>2024</v>
      </c>
    </row>
    <row r="4" spans="1:8" ht="7.5" customHeight="1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t="s">
        <v>30</v>
      </c>
      <c r="B6" s="42">
        <f>'2024 su'!B6</f>
        <v>38089340453.469986</v>
      </c>
      <c r="C6" s="43">
        <f>'2024 su'!C6</f>
        <v>25385625480.759995</v>
      </c>
      <c r="D6" s="42">
        <f>'2024 su'!D6</f>
        <v>9598217263.2399921</v>
      </c>
      <c r="E6" s="42">
        <f>'2024 su'!E6</f>
        <v>1059108321.7900006</v>
      </c>
      <c r="F6" s="42">
        <f>'2024 su'!F6</f>
        <v>968863703.2099998</v>
      </c>
      <c r="G6" s="44">
        <f>'2024 su'!G6</f>
        <v>1077525684.4699998</v>
      </c>
    </row>
    <row r="7" spans="1:8" ht="20.149999999999999" customHeight="1">
      <c r="A7" s="45" t="s">
        <v>31</v>
      </c>
      <c r="B7" s="46">
        <f>'2024 su'!B7</f>
        <v>1.0000000000000002</v>
      </c>
      <c r="C7" s="47">
        <f>'2024 su'!C7</f>
        <v>0.66647584805967242</v>
      </c>
      <c r="D7" s="47">
        <f>'2024 su'!D7</f>
        <v>0.25199221485510342</v>
      </c>
      <c r="E7" s="47">
        <f>'2024 su'!E7</f>
        <v>2.7805898164180852E-2</v>
      </c>
      <c r="F7" s="47">
        <f>'2024 su'!F7</f>
        <v>2.5436610129638913E-2</v>
      </c>
      <c r="G7" s="48">
        <f>'2024 su'!G7</f>
        <v>2.8289428791404444E-2</v>
      </c>
    </row>
    <row r="8" spans="1:8" ht="20.149999999999999" customHeight="1">
      <c r="A8" s="40" t="s">
        <v>32</v>
      </c>
      <c r="B8" s="49">
        <f>'2024 su'!B8</f>
        <v>37775168001.339996</v>
      </c>
      <c r="C8" s="49">
        <f>'2024 su'!C8</f>
        <v>25139374304.891766</v>
      </c>
      <c r="D8" s="49">
        <f>'2024 su'!D8</f>
        <v>9545784953.9386158</v>
      </c>
      <c r="E8" s="49">
        <f>'2024 su'!E8</f>
        <v>1065259737.6377878</v>
      </c>
      <c r="F8" s="49">
        <f>'2024 su'!F8</f>
        <v>955711750.43390191</v>
      </c>
      <c r="G8" s="50">
        <f>'2024 su'!G8</f>
        <v>1069037254.4379219</v>
      </c>
    </row>
    <row r="9" spans="1:8" ht="20.149999999999999" customHeight="1">
      <c r="A9" s="51" t="s">
        <v>33</v>
      </c>
      <c r="B9" s="52">
        <f>'2024 su'!B9</f>
        <v>0.99999999999999989</v>
      </c>
      <c r="C9" s="53">
        <f>'2024 su'!C9</f>
        <v>0.66549999999999998</v>
      </c>
      <c r="D9" s="53">
        <f>'2024 su'!D9</f>
        <v>0.25269999999999998</v>
      </c>
      <c r="E9" s="53">
        <f>'2024 su'!E9</f>
        <v>2.8199999999999999E-2</v>
      </c>
      <c r="F9" s="53">
        <f>'2024 su'!F9</f>
        <v>2.53E-2</v>
      </c>
      <c r="G9" s="54">
        <f>'2024 su'!G9</f>
        <v>2.8299999999999999E-2</v>
      </c>
    </row>
    <row r="10" spans="1:8" ht="20.149999999999999" customHeight="1">
      <c r="A10" s="32" t="s">
        <v>34</v>
      </c>
      <c r="B10" s="55"/>
      <c r="C10" s="42">
        <f>'2024 su'!C10</f>
        <v>25176237129.289673</v>
      </c>
      <c r="D10" s="42">
        <f>'2024 su'!D10</f>
        <v>9519048251.1812954</v>
      </c>
      <c r="E10" s="42">
        <f>'2024 su'!E10</f>
        <v>1050372474.580083</v>
      </c>
      <c r="F10" s="42">
        <f>'2024 su'!F10</f>
        <v>960872221.03169668</v>
      </c>
      <c r="G10" s="44">
        <f>'2024 su'!G10</f>
        <v>1068637925.2572476</v>
      </c>
    </row>
    <row r="11" spans="1:8" ht="20.149999999999999" customHeight="1">
      <c r="A11" s="51" t="s">
        <v>35</v>
      </c>
      <c r="B11" s="56">
        <f>'2024 su'!B11</f>
        <v>2.5033950805664063E-6</v>
      </c>
      <c r="C11" s="57">
        <f>'2024 su'!C11</f>
        <v>36862824.397907257</v>
      </c>
      <c r="D11" s="57">
        <f>'2024 su'!D11</f>
        <v>-26736702.757320404</v>
      </c>
      <c r="E11" s="57">
        <f>'2024 su'!E11</f>
        <v>-14887263.057704806</v>
      </c>
      <c r="F11" s="57">
        <f>'2024 su'!F11</f>
        <v>5160470.5977947712</v>
      </c>
      <c r="G11" s="58">
        <f>'2024 su'!G11</f>
        <v>-399329.1806743145</v>
      </c>
    </row>
    <row r="12" spans="1:8" ht="20.149999999999999" customHeight="1">
      <c r="A12" s="36" t="s">
        <v>36</v>
      </c>
      <c r="B12" s="59"/>
      <c r="C12" s="60">
        <f>'2024 su'!C12</f>
        <v>1.4663381813259479E-3</v>
      </c>
      <c r="D12" s="60">
        <f>'2024 su'!D12</f>
        <v>-2.8008909572479705E-3</v>
      </c>
      <c r="E12" s="60">
        <f>'2024 su'!E12</f>
        <v>-1.3975242404934307E-2</v>
      </c>
      <c r="F12" s="60">
        <f>'2024 su'!F12</f>
        <v>5.3996098671507077E-3</v>
      </c>
      <c r="G12" s="61">
        <f>'2024 su'!G12</f>
        <v>-3.7354093977227547E-4</v>
      </c>
      <c r="H12" s="62"/>
    </row>
    <row r="13" spans="1:8" ht="20.149999999999999" customHeight="1">
      <c r="A13" s="36" t="s">
        <v>37</v>
      </c>
      <c r="B13" s="63">
        <f>'2024 su'!B13</f>
        <v>2976558201.73</v>
      </c>
      <c r="C13" s="63">
        <f>'2024 su'!C13</f>
        <v>1983804151.7969751</v>
      </c>
      <c r="D13" s="63">
        <f>'2024 su'!D13</f>
        <v>750069493.89906645</v>
      </c>
      <c r="E13" s="63">
        <f>'2024 su'!E13</f>
        <v>82765874.237061664</v>
      </c>
      <c r="F13" s="63">
        <f>'2024 su'!F13</f>
        <v>75713550.505585104</v>
      </c>
      <c r="G13" s="64">
        <f>'2024 su'!G13</f>
        <v>84205131.291311696</v>
      </c>
    </row>
    <row r="14" spans="1:8" ht="20.149999999999999" customHeight="1" thickBot="1">
      <c r="A14" s="37" t="s">
        <v>38</v>
      </c>
      <c r="B14" s="27"/>
      <c r="C14" s="65">
        <f>'2024 su'!C14</f>
        <v>-1946941327.3990679</v>
      </c>
      <c r="D14" s="65">
        <f>'2024 su'!D14</f>
        <v>-776806196.65638685</v>
      </c>
      <c r="E14" s="65">
        <f>'2024 su'!E14</f>
        <v>-97653137.294766471</v>
      </c>
      <c r="F14" s="65">
        <f>'2024 su'!F14</f>
        <v>-70553079.907790333</v>
      </c>
      <c r="G14" s="66">
        <f>'2024 su'!G14</f>
        <v>-84604460.471986011</v>
      </c>
    </row>
    <row r="15" spans="1:8" ht="20.149999999999999" customHeight="1" thickBot="1">
      <c r="A15" s="38" t="s">
        <v>39</v>
      </c>
      <c r="B15" s="67">
        <f>'2024 su'!B15</f>
        <v>7.8796689974334796E-2</v>
      </c>
      <c r="C15" s="68">
        <f>'2024 su'!C15</f>
        <v>-7.7445894388080319E-2</v>
      </c>
      <c r="D15" s="68">
        <f>'2024 su'!D15</f>
        <v>-8.1376879995172596E-2</v>
      </c>
      <c r="E15" s="68">
        <f>'2024 su'!E15</f>
        <v>-9.1670729536171322E-2</v>
      </c>
      <c r="F15" s="69">
        <f>'2024 su'!F15</f>
        <v>-7.3822551491868324E-2</v>
      </c>
      <c r="G15" s="70">
        <f>'2024 su'!G15</f>
        <v>-7.9140797124483117E-2</v>
      </c>
    </row>
    <row r="16" spans="1:8" ht="20.149999999999999" customHeight="1" thickBot="1">
      <c r="A16" s="39" t="s">
        <v>40</v>
      </c>
      <c r="B16" s="71">
        <f>'2024 su'!B16</f>
        <v>0.99175169618613424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9F11-3785-4344-8B42-0306F87D69DA}">
  <sheetPr>
    <pageSetUpPr fitToPage="1"/>
  </sheetPr>
  <dimension ref="A1:H16"/>
  <sheetViews>
    <sheetView showGridLines="0" zoomScaleNormal="100" workbookViewId="0">
      <selection activeCell="A13" sqref="A13"/>
    </sheetView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45600</v>
      </c>
    </row>
    <row r="3" spans="1:8">
      <c r="E3" s="25"/>
      <c r="F3" s="25" t="s">
        <v>3</v>
      </c>
      <c r="G3" s="25">
        <v>2023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36480913930.280022</v>
      </c>
      <c r="C6" s="43">
        <v>23959729224.930012</v>
      </c>
      <c r="D6" s="42">
        <v>9056578996.5600033</v>
      </c>
      <c r="E6" s="42">
        <v>1028748685.7400004</v>
      </c>
      <c r="F6" s="42">
        <v>1024278677.2500007</v>
      </c>
      <c r="G6" s="44">
        <v>1411578345.7999995</v>
      </c>
    </row>
    <row r="7" spans="1:8" ht="20.149999999999999" customHeight="1">
      <c r="A7" s="45" t="s">
        <v>11</v>
      </c>
      <c r="B7" s="46">
        <v>0.99999999999999989</v>
      </c>
      <c r="C7" s="47">
        <v>0.65677436894043573</v>
      </c>
      <c r="D7" s="47">
        <v>0.24825526613363785</v>
      </c>
      <c r="E7" s="47">
        <v>2.8199641261895982E-2</v>
      </c>
      <c r="F7" s="47">
        <v>2.8077111204163806E-2</v>
      </c>
      <c r="G7" s="48">
        <v>3.8693612459866474E-2</v>
      </c>
    </row>
    <row r="8" spans="1:8" ht="20.149999999999999" customHeight="1">
      <c r="A8" s="40" t="s">
        <v>12</v>
      </c>
      <c r="B8" s="49">
        <v>36199059669.699997</v>
      </c>
      <c r="C8" s="49">
        <v>23873279852.167149</v>
      </c>
      <c r="D8" s="49">
        <v>8901348772.7792301</v>
      </c>
      <c r="E8" s="49">
        <v>1038913012.5203899</v>
      </c>
      <c r="F8" s="49">
        <v>1002713952.8506899</v>
      </c>
      <c r="G8" s="50">
        <v>1382804079.3825397</v>
      </c>
    </row>
    <row r="9" spans="1:8" ht="20.149999999999999" customHeight="1">
      <c r="A9" s="51" t="s">
        <v>13</v>
      </c>
      <c r="B9" s="52">
        <v>0.99999999999999989</v>
      </c>
      <c r="C9" s="53">
        <v>0.65949999999999998</v>
      </c>
      <c r="D9" s="53">
        <v>0.24590000000000001</v>
      </c>
      <c r="E9" s="53">
        <v>2.87E-2</v>
      </c>
      <c r="F9" s="53">
        <v>2.7699999999999999E-2</v>
      </c>
      <c r="G9" s="54">
        <v>3.8199999999999998E-2</v>
      </c>
    </row>
    <row r="10" spans="1:8" ht="20.149999999999999" customHeight="1">
      <c r="A10" s="32" t="s">
        <v>14</v>
      </c>
      <c r="B10" s="55"/>
      <c r="C10" s="42">
        <v>23774614570.804394</v>
      </c>
      <c r="D10" s="42">
        <v>8986607192.08881</v>
      </c>
      <c r="E10" s="42">
        <v>1020800496.7035067</v>
      </c>
      <c r="F10" s="42">
        <v>1016365023.832328</v>
      </c>
      <c r="G10" s="44">
        <v>1400672386.2709537</v>
      </c>
    </row>
    <row r="11" spans="1:8" ht="20.149999999999999" customHeight="1">
      <c r="A11" s="51" t="s">
        <v>15</v>
      </c>
      <c r="B11" s="56">
        <v>-6.198883056640625E-6</v>
      </c>
      <c r="C11" s="57">
        <v>-98665281.362754822</v>
      </c>
      <c r="D11" s="57">
        <v>85258419.309579849</v>
      </c>
      <c r="E11" s="57">
        <v>-18112515.816883206</v>
      </c>
      <c r="F11" s="57">
        <v>13651070.981638074</v>
      </c>
      <c r="G11" s="58">
        <v>17868306.888413906</v>
      </c>
    </row>
    <row r="12" spans="1:8" ht="20.149999999999999" customHeight="1">
      <c r="A12" s="36" t="s">
        <v>16</v>
      </c>
      <c r="B12" s="59"/>
      <c r="C12" s="60">
        <v>-4.1328749955485593E-3</v>
      </c>
      <c r="D12" s="60">
        <v>9.578146131101431E-3</v>
      </c>
      <c r="E12" s="60">
        <v>-1.7434102372962362E-2</v>
      </c>
      <c r="F12" s="60">
        <v>1.361412289400026E-2</v>
      </c>
      <c r="G12" s="61">
        <v>1.2921792143101428E-2</v>
      </c>
      <c r="H12" s="62"/>
    </row>
    <row r="13" spans="1:8" ht="20.149999999999999" customHeight="1">
      <c r="A13" s="36" t="s">
        <v>17</v>
      </c>
      <c r="B13" s="63">
        <v>2823326321.8200002</v>
      </c>
      <c r="C13" s="63">
        <v>1854288363.3262522</v>
      </c>
      <c r="D13" s="63">
        <v>700905627.40552902</v>
      </c>
      <c r="E13" s="63">
        <v>79616789.440592289</v>
      </c>
      <c r="F13" s="63">
        <v>79270847.103382915</v>
      </c>
      <c r="G13" s="64">
        <v>109244694.54424334</v>
      </c>
    </row>
    <row r="14" spans="1:8" ht="20.149999999999999" customHeight="1" thickBot="1">
      <c r="A14" s="37" t="s">
        <v>18</v>
      </c>
      <c r="B14" s="27"/>
      <c r="C14" s="65">
        <v>-1952953644.689007</v>
      </c>
      <c r="D14" s="65">
        <v>-615647208.09594917</v>
      </c>
      <c r="E14" s="65">
        <v>-97729305.257475495</v>
      </c>
      <c r="F14" s="65">
        <v>-65619776.121744841</v>
      </c>
      <c r="G14" s="66">
        <v>-91376387.65582943</v>
      </c>
    </row>
    <row r="15" spans="1:8" ht="20.149999999999999" customHeight="1" thickBot="1">
      <c r="A15" s="38" t="s">
        <v>19</v>
      </c>
      <c r="B15" s="67">
        <v>7.7994465811586616E-2</v>
      </c>
      <c r="C15" s="68">
        <v>-8.1804999429591296E-2</v>
      </c>
      <c r="D15" s="68">
        <v>-6.9163362071445744E-2</v>
      </c>
      <c r="E15" s="68">
        <v>-9.4068804683065263E-2</v>
      </c>
      <c r="F15" s="69">
        <v>-6.5442169160197197E-2</v>
      </c>
      <c r="G15" s="70">
        <v>-6.6080501944014741E-2</v>
      </c>
    </row>
    <row r="16" spans="1:8" ht="20.149999999999999" customHeight="1" thickBot="1">
      <c r="A16" s="39" t="s">
        <v>20</v>
      </c>
      <c r="B16" s="71">
        <v>0.99227392545267135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4D36-998C-4040-9232-09E7A499B15D}">
  <sheetPr>
    <pageSetUpPr fitToPage="1"/>
  </sheetPr>
  <dimension ref="A1:H16"/>
  <sheetViews>
    <sheetView showGridLines="0" zoomScaleNormal="100" workbookViewId="0">
      <selection activeCell="A13" sqref="A13"/>
    </sheetView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'2023 su'!G2</f>
        <v>45600</v>
      </c>
    </row>
    <row r="3" spans="1:8">
      <c r="E3" s="25"/>
      <c r="F3" s="25" t="s">
        <v>23</v>
      </c>
      <c r="G3" s="25">
        <f>'2023 su'!G3</f>
        <v>2023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t="s">
        <v>30</v>
      </c>
      <c r="B6" s="42">
        <f>'2023 su'!B6</f>
        <v>36480913930.280022</v>
      </c>
      <c r="C6" s="43">
        <f>'2023 su'!C6</f>
        <v>23959729224.930012</v>
      </c>
      <c r="D6" s="42">
        <f>'2023 su'!D6</f>
        <v>9056578996.5600033</v>
      </c>
      <c r="E6" s="42">
        <f>'2023 su'!E6</f>
        <v>1028748685.7400004</v>
      </c>
      <c r="F6" s="42">
        <f>'2023 su'!F6</f>
        <v>1024278677.2500007</v>
      </c>
      <c r="G6" s="44">
        <f>'2023 su'!G6</f>
        <v>1411578345.7999995</v>
      </c>
    </row>
    <row r="7" spans="1:8" ht="20.149999999999999" customHeight="1">
      <c r="A7" s="45" t="s">
        <v>31</v>
      </c>
      <c r="B7" s="46">
        <f>'2023 su'!B7</f>
        <v>0.99999999999999989</v>
      </c>
      <c r="C7" s="47">
        <f>'2023 su'!C7</f>
        <v>0.65677436894043573</v>
      </c>
      <c r="D7" s="47">
        <f>'2023 su'!D7</f>
        <v>0.24825526613363785</v>
      </c>
      <c r="E7" s="47">
        <f>'2023 su'!E7</f>
        <v>2.8199641261895982E-2</v>
      </c>
      <c r="F7" s="47">
        <f>'2023 su'!F7</f>
        <v>2.8077111204163806E-2</v>
      </c>
      <c r="G7" s="48">
        <f>'2023 su'!G7</f>
        <v>3.8693612459866474E-2</v>
      </c>
    </row>
    <row r="8" spans="1:8" ht="20.149999999999999" customHeight="1">
      <c r="A8" s="40" t="s">
        <v>32</v>
      </c>
      <c r="B8" s="49">
        <f>'2023 su'!B8</f>
        <v>36199059669.699997</v>
      </c>
      <c r="C8" s="49">
        <f>'2023 su'!C8</f>
        <v>23873279852.167149</v>
      </c>
      <c r="D8" s="49">
        <f>'2023 su'!D8</f>
        <v>8901348772.7792301</v>
      </c>
      <c r="E8" s="49">
        <f>'2023 su'!E8</f>
        <v>1038913012.5203899</v>
      </c>
      <c r="F8" s="49">
        <f>'2023 su'!F8</f>
        <v>1002713952.8506899</v>
      </c>
      <c r="G8" s="50">
        <f>'2023 su'!G8</f>
        <v>1382804079.3825397</v>
      </c>
    </row>
    <row r="9" spans="1:8" ht="20.149999999999999" customHeight="1">
      <c r="A9" s="51" t="s">
        <v>33</v>
      </c>
      <c r="B9" s="52">
        <f>'2023 su'!B9</f>
        <v>0.99999999999999989</v>
      </c>
      <c r="C9" s="53">
        <f>'2023 su'!C9</f>
        <v>0.65949999999999998</v>
      </c>
      <c r="D9" s="53">
        <f>'2023 su'!D9</f>
        <v>0.24590000000000001</v>
      </c>
      <c r="E9" s="53">
        <f>'2023 su'!E9</f>
        <v>2.87E-2</v>
      </c>
      <c r="F9" s="53">
        <f>'2023 su'!F9</f>
        <v>2.7699999999999999E-2</v>
      </c>
      <c r="G9" s="54">
        <f>'2023 su'!G9</f>
        <v>3.8199999999999998E-2</v>
      </c>
    </row>
    <row r="10" spans="1:8" ht="20.149999999999999" customHeight="1">
      <c r="A10" s="32" t="s">
        <v>34</v>
      </c>
      <c r="B10" s="55"/>
      <c r="C10" s="42">
        <f>'2023 su'!C10</f>
        <v>23774614570.804394</v>
      </c>
      <c r="D10" s="42">
        <f>'2023 su'!D10</f>
        <v>8986607192.08881</v>
      </c>
      <c r="E10" s="42">
        <f>'2023 su'!E10</f>
        <v>1020800496.7035067</v>
      </c>
      <c r="F10" s="42">
        <f>'2023 su'!F10</f>
        <v>1016365023.832328</v>
      </c>
      <c r="G10" s="44">
        <f>'2023 su'!G10</f>
        <v>1400672386.2709537</v>
      </c>
    </row>
    <row r="11" spans="1:8" ht="20.149999999999999" customHeight="1">
      <c r="A11" s="51" t="s">
        <v>35</v>
      </c>
      <c r="B11" s="56">
        <f>'2023 su'!B11</f>
        <v>-6.198883056640625E-6</v>
      </c>
      <c r="C11" s="57">
        <f>'2023 su'!C11</f>
        <v>-98665281.362754822</v>
      </c>
      <c r="D11" s="57">
        <f>'2023 su'!D11</f>
        <v>85258419.309579849</v>
      </c>
      <c r="E11" s="57">
        <f>'2023 su'!E11</f>
        <v>-18112515.816883206</v>
      </c>
      <c r="F11" s="57">
        <f>'2023 su'!F11</f>
        <v>13651070.981638074</v>
      </c>
      <c r="G11" s="58">
        <f>'2023 su'!G11</f>
        <v>17868306.888413906</v>
      </c>
    </row>
    <row r="12" spans="1:8" ht="20.149999999999999" customHeight="1">
      <c r="A12" s="36" t="s">
        <v>36</v>
      </c>
      <c r="B12" s="59"/>
      <c r="C12" s="60">
        <f>'2023 su'!C12</f>
        <v>-4.1328749955485593E-3</v>
      </c>
      <c r="D12" s="60">
        <f>'2023 su'!D12</f>
        <v>9.578146131101431E-3</v>
      </c>
      <c r="E12" s="60">
        <f>'2023 su'!E12</f>
        <v>-1.7434102372962362E-2</v>
      </c>
      <c r="F12" s="60">
        <f>'2023 su'!F12</f>
        <v>1.361412289400026E-2</v>
      </c>
      <c r="G12" s="61">
        <f>'2023 su'!G12</f>
        <v>1.2921792143101428E-2</v>
      </c>
      <c r="H12" s="62"/>
    </row>
    <row r="13" spans="1:8" ht="20.149999999999999" customHeight="1">
      <c r="A13" s="36" t="s">
        <v>37</v>
      </c>
      <c r="B13" s="63">
        <f>'2023 su'!B13</f>
        <v>2823326321.8200002</v>
      </c>
      <c r="C13" s="63">
        <f>'2023 su'!C13</f>
        <v>1854288363.3262522</v>
      </c>
      <c r="D13" s="63">
        <f>'2023 su'!D13</f>
        <v>700905627.40552902</v>
      </c>
      <c r="E13" s="63">
        <f>'2023 su'!E13</f>
        <v>79616789.440592289</v>
      </c>
      <c r="F13" s="63">
        <f>'2023 su'!F13</f>
        <v>79270847.103382915</v>
      </c>
      <c r="G13" s="64">
        <f>'2023 su'!G13</f>
        <v>109244694.54424334</v>
      </c>
    </row>
    <row r="14" spans="1:8" ht="20.149999999999999" customHeight="1" thickBot="1">
      <c r="A14" s="37" t="s">
        <v>38</v>
      </c>
      <c r="B14" s="27"/>
      <c r="C14" s="65">
        <f>'2023 su'!C14</f>
        <v>-1952953644.689007</v>
      </c>
      <c r="D14" s="65">
        <f>'2023 su'!D14</f>
        <v>-615647208.09594917</v>
      </c>
      <c r="E14" s="65">
        <f>'2023 su'!E14</f>
        <v>-97729305.257475495</v>
      </c>
      <c r="F14" s="65">
        <f>'2023 su'!F14</f>
        <v>-65619776.121744841</v>
      </c>
      <c r="G14" s="66">
        <f>'2023 su'!G14</f>
        <v>-91376387.65582943</v>
      </c>
    </row>
    <row r="15" spans="1:8" ht="20.149999999999999" customHeight="1" thickBot="1">
      <c r="A15" s="38" t="s">
        <v>39</v>
      </c>
      <c r="B15" s="67">
        <f>'2023 su'!B15</f>
        <v>7.7994465811586616E-2</v>
      </c>
      <c r="C15" s="68">
        <f>'2023 su'!C15</f>
        <v>-8.1804999429591296E-2</v>
      </c>
      <c r="D15" s="68">
        <f>'2023 su'!D15</f>
        <v>-6.9163362071445744E-2</v>
      </c>
      <c r="E15" s="68">
        <f>'2023 su'!E15</f>
        <v>-9.4068804683065263E-2</v>
      </c>
      <c r="F15" s="69">
        <f>'2023 su'!F15</f>
        <v>-6.5442169160197197E-2</v>
      </c>
      <c r="G15" s="70">
        <f>'2023 su'!G15</f>
        <v>-6.6080501944014741E-2</v>
      </c>
    </row>
    <row r="16" spans="1:8" ht="20.149999999999999" customHeight="1" thickBot="1">
      <c r="A16" s="39" t="s">
        <v>40</v>
      </c>
      <c r="B16" s="71">
        <f>'2023 su'!B16</f>
        <v>0.99227392545267135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F749-760E-443F-980D-637B3F6B0323}">
  <sheetPr codeName="Taul9">
    <pageSetUpPr fitToPage="1"/>
  </sheetPr>
  <dimension ref="A1:H16"/>
  <sheetViews>
    <sheetView showGridLines="0" zoomScale="110" zoomScaleNormal="110" workbookViewId="0">
      <selection activeCell="F10" sqref="F10"/>
    </sheetView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45231</v>
      </c>
    </row>
    <row r="3" spans="1:8">
      <c r="E3" s="25"/>
      <c r="F3" s="25" t="s">
        <v>3</v>
      </c>
      <c r="G3" s="25">
        <v>2022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35398241894.059998</v>
      </c>
      <c r="C6" s="43">
        <v>10599106672.629993</v>
      </c>
      <c r="D6" s="42">
        <v>21823910456.750004</v>
      </c>
      <c r="E6" s="42">
        <v>953362598.67999983</v>
      </c>
      <c r="F6" s="42">
        <v>856050447.12000048</v>
      </c>
      <c r="G6" s="44">
        <v>1165811718.8800001</v>
      </c>
    </row>
    <row r="7" spans="1:8" ht="20.149999999999999" customHeight="1">
      <c r="A7" s="45" t="s">
        <v>11</v>
      </c>
      <c r="B7" s="46">
        <v>1</v>
      </c>
      <c r="C7" s="47">
        <v>0.29942466364151765</v>
      </c>
      <c r="D7" s="47">
        <v>0.61652526478757597</v>
      </c>
      <c r="E7" s="47">
        <v>2.6932484430532661E-2</v>
      </c>
      <c r="F7" s="47">
        <v>2.4183417065796423E-2</v>
      </c>
      <c r="G7" s="48">
        <v>3.2934170074577322E-2</v>
      </c>
    </row>
    <row r="8" spans="1:8" ht="20.149999999999999" customHeight="1">
      <c r="A8" s="40" t="s">
        <v>41</v>
      </c>
      <c r="B8" s="49">
        <v>35018880050.690002</v>
      </c>
      <c r="C8" s="49">
        <v>10652743311.419899</v>
      </c>
      <c r="D8" s="49">
        <v>21449064031.047626</v>
      </c>
      <c r="E8" s="49">
        <v>945509761.36863005</v>
      </c>
      <c r="F8" s="49">
        <v>836951233.21149111</v>
      </c>
      <c r="G8" s="50">
        <v>1134611713.6423559</v>
      </c>
    </row>
    <row r="9" spans="1:8" ht="20.149999999999999" customHeight="1">
      <c r="A9" s="51" t="s">
        <v>13</v>
      </c>
      <c r="B9" s="52">
        <v>1.0000000000000002</v>
      </c>
      <c r="C9" s="53">
        <v>0.30420000000000003</v>
      </c>
      <c r="D9" s="53">
        <v>0.61250000000000004</v>
      </c>
      <c r="E9" s="53">
        <v>2.7E-2</v>
      </c>
      <c r="F9" s="53">
        <v>2.3900000000000001E-2</v>
      </c>
      <c r="G9" s="54">
        <v>3.2399999999999998E-2</v>
      </c>
    </row>
    <row r="10" spans="1:8" ht="20.149999999999999" customHeight="1">
      <c r="A10" s="32" t="s">
        <v>14</v>
      </c>
      <c r="B10" s="55"/>
      <c r="C10" s="42">
        <v>10485516380.280506</v>
      </c>
      <c r="D10" s="42">
        <v>21590024295.816017</v>
      </c>
      <c r="E10" s="42">
        <v>943145441.73989928</v>
      </c>
      <c r="F10" s="42">
        <v>846876181.44293451</v>
      </c>
      <c r="G10" s="44">
        <v>1153317751.4106474</v>
      </c>
    </row>
    <row r="11" spans="1:8" ht="20.149999999999999" customHeight="1">
      <c r="A11" s="51" t="s">
        <v>15</v>
      </c>
      <c r="B11" s="56">
        <v>1.9073486328125E-6</v>
      </c>
      <c r="C11" s="57">
        <v>-167226931.13939285</v>
      </c>
      <c r="D11" s="57">
        <v>140960264.76839066</v>
      </c>
      <c r="E11" s="57">
        <v>-2364319.6287307739</v>
      </c>
      <c r="F11" s="57">
        <v>9924948.2314434052</v>
      </c>
      <c r="G11" s="58">
        <v>18706037.768291473</v>
      </c>
    </row>
    <row r="12" spans="1:8" ht="20.149999999999999" customHeight="1">
      <c r="A12" s="36" t="s">
        <v>16</v>
      </c>
      <c r="B12" s="59"/>
      <c r="C12" s="60">
        <v>-1.5698015642611335E-2</v>
      </c>
      <c r="D12" s="60">
        <v>6.5718608776751276E-3</v>
      </c>
      <c r="E12" s="60">
        <v>-2.5005766469384828E-3</v>
      </c>
      <c r="F12" s="60">
        <v>1.185845463583354E-2</v>
      </c>
      <c r="G12" s="61">
        <v>1.6486730696831018E-2</v>
      </c>
      <c r="H12" s="62"/>
    </row>
    <row r="13" spans="1:8" ht="20.149999999999999" customHeight="1">
      <c r="A13" s="36" t="s">
        <v>17</v>
      </c>
      <c r="B13" s="63">
        <v>2824835778.3200002</v>
      </c>
      <c r="C13" s="63">
        <v>845825502.76599073</v>
      </c>
      <c r="D13" s="63">
        <v>1741582626.2101564</v>
      </c>
      <c r="E13" s="63">
        <v>76079845.618415013</v>
      </c>
      <c r="F13" s="63">
        <v>68314181.769496217</v>
      </c>
      <c r="G13" s="64">
        <v>93033621.955941886</v>
      </c>
    </row>
    <row r="14" spans="1:8" ht="20.149999999999999" customHeight="1" thickBot="1">
      <c r="A14" s="37" t="s">
        <v>18</v>
      </c>
      <c r="B14" s="27"/>
      <c r="C14" s="65">
        <v>-1013052433.9053836</v>
      </c>
      <c r="D14" s="65">
        <v>-1600622361.4417658</v>
      </c>
      <c r="E14" s="65">
        <v>-78444165.247145787</v>
      </c>
      <c r="F14" s="65">
        <v>-58389233.538052812</v>
      </c>
      <c r="G14" s="66">
        <v>-74327584.187650412</v>
      </c>
    </row>
    <row r="15" spans="1:8" ht="20.149999999999999" customHeight="1" thickBot="1">
      <c r="A15" s="38" t="s">
        <v>19</v>
      </c>
      <c r="B15" s="67">
        <v>8.0666079961181983E-2</v>
      </c>
      <c r="C15" s="68">
        <v>-9.5097798218734542E-2</v>
      </c>
      <c r="D15" s="68">
        <v>-7.4624345338559162E-2</v>
      </c>
      <c r="E15" s="68">
        <v>-8.2964944892369455E-2</v>
      </c>
      <c r="F15" s="69">
        <v>-6.9764200375218646E-2</v>
      </c>
      <c r="G15" s="70">
        <v>-6.5509269201040013E-2</v>
      </c>
    </row>
    <row r="16" spans="1:8" ht="20.149999999999999" customHeight="1" thickBot="1">
      <c r="A16" s="39" t="s">
        <v>20</v>
      </c>
      <c r="B16" s="71">
        <v>0.98928303149898378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5C07-492F-4DBB-BF35-625B3BBCD27D}">
  <sheetPr codeName="Taul10">
    <pageSetUpPr fitToPage="1"/>
  </sheetPr>
  <dimension ref="A1:H16"/>
  <sheetViews>
    <sheetView showGridLines="0" zoomScale="110" zoomScaleNormal="110" workbookViewId="0"/>
  </sheetViews>
  <sheetFormatPr defaultRowHeight="12.5"/>
  <cols>
    <col min="1" max="1" width="36.54296875" customWidth="1"/>
    <col min="2" max="7" width="18.54296875" customWidth="1"/>
  </cols>
  <sheetData>
    <row r="1" spans="1:8" ht="14">
      <c r="A1" s="21" t="s">
        <v>21</v>
      </c>
      <c r="B1" s="21"/>
      <c r="C1" s="21" t="s">
        <v>22</v>
      </c>
      <c r="D1" s="21"/>
      <c r="E1" s="21"/>
      <c r="F1" s="22"/>
      <c r="G1" s="22" t="s">
        <v>2</v>
      </c>
    </row>
    <row r="2" spans="1:8">
      <c r="E2" s="23"/>
      <c r="F2" s="26"/>
      <c r="G2" s="26">
        <f>'2022 su'!G2</f>
        <v>45231</v>
      </c>
    </row>
    <row r="3" spans="1:8">
      <c r="E3" s="25"/>
      <c r="F3" s="25" t="s">
        <v>23</v>
      </c>
      <c r="G3" s="25">
        <f>'2022 su'!G3</f>
        <v>2022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24</v>
      </c>
      <c r="B5" s="29" t="s">
        <v>25</v>
      </c>
      <c r="C5" s="29" t="s">
        <v>26</v>
      </c>
      <c r="D5" s="29" t="s">
        <v>27</v>
      </c>
      <c r="E5" s="30" t="s">
        <v>28</v>
      </c>
      <c r="F5" s="105" t="s">
        <v>29</v>
      </c>
      <c r="G5" s="107"/>
    </row>
    <row r="6" spans="1:8" ht="20.149999999999999" customHeight="1">
      <c r="A6" t="s">
        <v>30</v>
      </c>
      <c r="B6" s="42">
        <f>'2022 su'!B6</f>
        <v>35398241894.059998</v>
      </c>
      <c r="C6" s="43">
        <f>'2022 su'!C6</f>
        <v>10599106672.629993</v>
      </c>
      <c r="D6" s="42">
        <f>'2022 su'!D6</f>
        <v>21823910456.750004</v>
      </c>
      <c r="E6" s="42">
        <f>'2022 su'!E6</f>
        <v>953362598.67999983</v>
      </c>
      <c r="F6" s="42">
        <f>'2022 su'!F6</f>
        <v>856050447.12000048</v>
      </c>
      <c r="G6" s="44">
        <f>'2022 su'!G6</f>
        <v>1165811718.8800001</v>
      </c>
    </row>
    <row r="7" spans="1:8" ht="20.149999999999999" customHeight="1">
      <c r="A7" s="45" t="s">
        <v>31</v>
      </c>
      <c r="B7" s="46">
        <f>'2022 su'!B7</f>
        <v>1</v>
      </c>
      <c r="C7" s="47">
        <f>'2022 su'!C7</f>
        <v>0.29942466364151765</v>
      </c>
      <c r="D7" s="47">
        <f>'2022 su'!D7</f>
        <v>0.61652526478757597</v>
      </c>
      <c r="E7" s="47">
        <f>'2022 su'!E7</f>
        <v>2.6932484430532661E-2</v>
      </c>
      <c r="F7" s="47">
        <f>'2022 su'!F7</f>
        <v>2.4183417065796423E-2</v>
      </c>
      <c r="G7" s="48">
        <f>'2022 su'!G7</f>
        <v>3.2934170074577322E-2</v>
      </c>
    </row>
    <row r="8" spans="1:8" ht="20.149999999999999" customHeight="1">
      <c r="A8" s="40" t="s">
        <v>42</v>
      </c>
      <c r="B8" s="49">
        <f>'2022 su'!B8</f>
        <v>35018880050.690002</v>
      </c>
      <c r="C8" s="49">
        <f>'2022 su'!C8</f>
        <v>10652743311.419899</v>
      </c>
      <c r="D8" s="49">
        <f>'2022 su'!D8</f>
        <v>21449064031.047626</v>
      </c>
      <c r="E8" s="49">
        <f>'2022 su'!E8</f>
        <v>945509761.36863005</v>
      </c>
      <c r="F8" s="49">
        <f>'2022 su'!F8</f>
        <v>836951233.21149111</v>
      </c>
      <c r="G8" s="50">
        <f>'2022 su'!G8</f>
        <v>1134611713.6423559</v>
      </c>
    </row>
    <row r="9" spans="1:8" ht="20.149999999999999" customHeight="1">
      <c r="A9" s="51" t="s">
        <v>33</v>
      </c>
      <c r="B9" s="52">
        <f>'2022 su'!B9</f>
        <v>1.0000000000000002</v>
      </c>
      <c r="C9" s="53">
        <f>'2022 su'!C9</f>
        <v>0.30420000000000003</v>
      </c>
      <c r="D9" s="53">
        <f>'2022 su'!D9</f>
        <v>0.61250000000000004</v>
      </c>
      <c r="E9" s="53">
        <f>'2022 su'!E9</f>
        <v>2.7E-2</v>
      </c>
      <c r="F9" s="53">
        <f>'2022 su'!F9</f>
        <v>2.3900000000000001E-2</v>
      </c>
      <c r="G9" s="54">
        <f>'2022 su'!G9</f>
        <v>3.2399999999999998E-2</v>
      </c>
    </row>
    <row r="10" spans="1:8" ht="20.149999999999999" customHeight="1">
      <c r="A10" s="32" t="s">
        <v>34</v>
      </c>
      <c r="B10" s="55"/>
      <c r="C10" s="42">
        <f>'2022 su'!C10</f>
        <v>10485516380.280506</v>
      </c>
      <c r="D10" s="42">
        <f>'2022 su'!D10</f>
        <v>21590024295.816017</v>
      </c>
      <c r="E10" s="42">
        <f>'2022 su'!E10</f>
        <v>943145441.73989928</v>
      </c>
      <c r="F10" s="42">
        <f>'2022 su'!F10</f>
        <v>846876181.44293451</v>
      </c>
      <c r="G10" s="44">
        <f>'2022 su'!G10</f>
        <v>1153317751.4106474</v>
      </c>
    </row>
    <row r="11" spans="1:8" ht="20.149999999999999" customHeight="1">
      <c r="A11" s="51" t="s">
        <v>35</v>
      </c>
      <c r="B11" s="56">
        <f>'2022 su'!B11</f>
        <v>1.9073486328125E-6</v>
      </c>
      <c r="C11" s="57">
        <f>'2022 su'!C11</f>
        <v>-167226931.13939285</v>
      </c>
      <c r="D11" s="57">
        <f>'2022 su'!D11</f>
        <v>140960264.76839066</v>
      </c>
      <c r="E11" s="57">
        <f>'2022 su'!E11</f>
        <v>-2364319.6287307739</v>
      </c>
      <c r="F11" s="57">
        <f>'2022 su'!F11</f>
        <v>9924948.2314434052</v>
      </c>
      <c r="G11" s="58">
        <f>'2022 su'!G11</f>
        <v>18706037.768291473</v>
      </c>
    </row>
    <row r="12" spans="1:8" ht="20.149999999999999" customHeight="1">
      <c r="A12" s="36" t="s">
        <v>36</v>
      </c>
      <c r="B12" s="59"/>
      <c r="C12" s="60">
        <f>'2022 su'!C12</f>
        <v>-1.5698015642611335E-2</v>
      </c>
      <c r="D12" s="60">
        <f>'2022 su'!D12</f>
        <v>6.5718608776751276E-3</v>
      </c>
      <c r="E12" s="60">
        <f>'2022 su'!E12</f>
        <v>-2.5005766469384828E-3</v>
      </c>
      <c r="F12" s="60">
        <f>'2022 su'!F12</f>
        <v>1.185845463583354E-2</v>
      </c>
      <c r="G12" s="61">
        <f>'2022 su'!G12</f>
        <v>1.6486730696831018E-2</v>
      </c>
      <c r="H12" s="62"/>
    </row>
    <row r="13" spans="1:8" ht="20.149999999999999" customHeight="1">
      <c r="A13" s="36" t="s">
        <v>37</v>
      </c>
      <c r="B13" s="63">
        <f>'2022 su'!B13</f>
        <v>2824835778.3200002</v>
      </c>
      <c r="C13" s="63">
        <f>'2022 su'!C13</f>
        <v>845825502.76599073</v>
      </c>
      <c r="D13" s="63">
        <f>'2022 su'!D13</f>
        <v>1741582626.2101564</v>
      </c>
      <c r="E13" s="63">
        <f>'2022 su'!E13</f>
        <v>76079845.618415013</v>
      </c>
      <c r="F13" s="63">
        <f>'2022 su'!F13</f>
        <v>68314181.769496217</v>
      </c>
      <c r="G13" s="64">
        <f>'2022 su'!G13</f>
        <v>93033621.955941886</v>
      </c>
    </row>
    <row r="14" spans="1:8" ht="20.149999999999999" customHeight="1" thickBot="1">
      <c r="A14" s="37" t="s">
        <v>38</v>
      </c>
      <c r="B14" s="27"/>
      <c r="C14" s="65">
        <f>'2022 su'!C14</f>
        <v>-1013052433.9053836</v>
      </c>
      <c r="D14" s="65">
        <f>'2022 su'!D14</f>
        <v>-1600622361.4417658</v>
      </c>
      <c r="E14" s="65">
        <f>'2022 su'!E14</f>
        <v>-78444165.247145787</v>
      </c>
      <c r="F14" s="65">
        <f>'2022 su'!F14</f>
        <v>-58389233.538052812</v>
      </c>
      <c r="G14" s="66">
        <f>'2022 su'!G14</f>
        <v>-74327584.187650412</v>
      </c>
    </row>
    <row r="15" spans="1:8" ht="20.149999999999999" customHeight="1" thickBot="1">
      <c r="A15" s="38" t="s">
        <v>39</v>
      </c>
      <c r="B15" s="67">
        <f>'2022 su'!B15</f>
        <v>8.0666079961181983E-2</v>
      </c>
      <c r="C15" s="68">
        <f>'2022 su'!C15</f>
        <v>-9.5097798218734542E-2</v>
      </c>
      <c r="D15" s="68">
        <f>'2022 su'!D15</f>
        <v>-7.4624345338559162E-2</v>
      </c>
      <c r="E15" s="68">
        <f>'2022 su'!E15</f>
        <v>-8.2964944892369455E-2</v>
      </c>
      <c r="F15" s="69">
        <f>'2022 su'!F15</f>
        <v>-6.9764200375218646E-2</v>
      </c>
      <c r="G15" s="70">
        <f>'2022 su'!G15</f>
        <v>-6.5509269201040013E-2</v>
      </c>
    </row>
    <row r="16" spans="1:8" ht="20.149999999999999" customHeight="1" thickBot="1">
      <c r="A16" s="39" t="s">
        <v>40</v>
      </c>
      <c r="B16" s="71">
        <f>'2022 su'!B16</f>
        <v>0.98928303149898378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DB71-CB31-43CC-A322-4C7EC9060CE6}">
  <sheetPr codeName="Taul11">
    <pageSetUpPr fitToPage="1"/>
  </sheetPr>
  <dimension ref="A1:H16"/>
  <sheetViews>
    <sheetView showGridLines="0" workbookViewId="0"/>
  </sheetViews>
  <sheetFormatPr defaultRowHeight="12.5"/>
  <cols>
    <col min="1" max="1" width="38.81640625" bestFit="1" customWidth="1"/>
    <col min="2" max="7" width="18.54296875" customWidth="1"/>
  </cols>
  <sheetData>
    <row r="1" spans="1:8" ht="14">
      <c r="A1" s="21" t="s">
        <v>0</v>
      </c>
      <c r="B1" s="21"/>
      <c r="C1" s="21" t="s">
        <v>1</v>
      </c>
      <c r="D1" s="21"/>
      <c r="E1" s="21"/>
      <c r="F1" s="22"/>
      <c r="G1" s="22" t="s">
        <v>2</v>
      </c>
    </row>
    <row r="2" spans="1:8">
      <c r="E2" s="23"/>
      <c r="F2" s="26"/>
      <c r="G2" s="26">
        <v>44866</v>
      </c>
    </row>
    <row r="3" spans="1:8">
      <c r="E3" s="25"/>
      <c r="F3" s="25" t="s">
        <v>3</v>
      </c>
      <c r="G3" s="25">
        <v>2021</v>
      </c>
    </row>
    <row r="4" spans="1:8" ht="15.5">
      <c r="A4" s="17"/>
      <c r="B4" s="18"/>
      <c r="C4" s="18"/>
      <c r="D4" s="18"/>
      <c r="E4" s="18"/>
      <c r="F4" s="18"/>
      <c r="G4" s="18"/>
    </row>
    <row r="5" spans="1:8" ht="30.75" customHeight="1">
      <c r="A5" s="28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105" t="s">
        <v>9</v>
      </c>
      <c r="G5" s="106"/>
    </row>
    <row r="6" spans="1:8" ht="20.149999999999999" customHeight="1">
      <c r="A6" s="32" t="s">
        <v>10</v>
      </c>
      <c r="B6" s="42">
        <v>35130084674.219994</v>
      </c>
      <c r="C6" s="43">
        <v>10945660148.459991</v>
      </c>
      <c r="D6" s="42">
        <v>20993035925.140003</v>
      </c>
      <c r="E6" s="42">
        <v>934941406.80999959</v>
      </c>
      <c r="F6" s="42">
        <v>989596769.33999944</v>
      </c>
      <c r="G6" s="44">
        <v>1266850424.4699993</v>
      </c>
    </row>
    <row r="7" spans="1:8" ht="20.149999999999999" customHeight="1">
      <c r="A7" s="45" t="s">
        <v>11</v>
      </c>
      <c r="B7" s="46">
        <v>0.99999999999999989</v>
      </c>
      <c r="C7" s="47">
        <v>0.31157511432052992</v>
      </c>
      <c r="D7" s="47">
        <v>0.59757999787986904</v>
      </c>
      <c r="E7" s="47">
        <v>2.6613696365386241E-2</v>
      </c>
      <c r="F7" s="47">
        <v>2.8169495704808513E-2</v>
      </c>
      <c r="G7" s="48">
        <v>3.6061695729406255E-2</v>
      </c>
    </row>
    <row r="8" spans="1:8" ht="20.149999999999999" customHeight="1">
      <c r="A8" s="40" t="s">
        <v>41</v>
      </c>
      <c r="B8" s="49">
        <v>34355133387.380001</v>
      </c>
      <c r="C8" s="49">
        <v>10711930590.185085</v>
      </c>
      <c r="D8" s="49">
        <v>20520321172.282078</v>
      </c>
      <c r="E8" s="49">
        <v>917282061.44304609</v>
      </c>
      <c r="F8" s="49">
        <v>961943734.84663999</v>
      </c>
      <c r="G8" s="50">
        <v>1243655828.6231561</v>
      </c>
    </row>
    <row r="9" spans="1:8" ht="20.149999999999999" customHeight="1">
      <c r="A9" s="51" t="s">
        <v>13</v>
      </c>
      <c r="B9" s="52">
        <v>1</v>
      </c>
      <c r="C9" s="53">
        <v>0.31180000000000002</v>
      </c>
      <c r="D9" s="53">
        <v>0.59730000000000005</v>
      </c>
      <c r="E9" s="53">
        <v>2.6700000000000002E-2</v>
      </c>
      <c r="F9" s="53">
        <v>2.8000000000000001E-2</v>
      </c>
      <c r="G9" s="54">
        <v>3.6200000000000003E-2</v>
      </c>
    </row>
    <row r="10" spans="1:8" ht="20.149999999999999" customHeight="1">
      <c r="A10" s="32" t="s">
        <v>14</v>
      </c>
      <c r="B10" s="55"/>
      <c r="C10" s="42">
        <v>10704204612.669979</v>
      </c>
      <c r="D10" s="42">
        <v>20529940536.793159</v>
      </c>
      <c r="E10" s="42">
        <v>914317088.56407464</v>
      </c>
      <c r="F10" s="42">
        <v>967766782.39392447</v>
      </c>
      <c r="G10" s="44">
        <v>1238904366.9588637</v>
      </c>
    </row>
    <row r="11" spans="1:8" ht="20.149999999999999" customHeight="1">
      <c r="A11" s="51" t="s">
        <v>15</v>
      </c>
      <c r="B11" s="56">
        <v>-3.814697265625E-6</v>
      </c>
      <c r="C11" s="57">
        <v>-7725977.5151062012</v>
      </c>
      <c r="D11" s="57">
        <v>9619364.5110816956</v>
      </c>
      <c r="E11" s="57">
        <v>-2964972.8789714575</v>
      </c>
      <c r="F11" s="57">
        <v>5823047.5472844839</v>
      </c>
      <c r="G11" s="58">
        <v>-4751461.6642923355</v>
      </c>
    </row>
    <row r="12" spans="1:8" ht="20.149999999999999" customHeight="1">
      <c r="A12" s="36" t="s">
        <v>16</v>
      </c>
      <c r="B12" s="59"/>
      <c r="C12" s="60">
        <v>-7.212497737975642E-4</v>
      </c>
      <c r="D12" s="60">
        <v>4.6877260985929881E-4</v>
      </c>
      <c r="E12" s="60">
        <v>-3.2323458656839245E-3</v>
      </c>
      <c r="F12" s="60">
        <v>6.0534180288754997E-3</v>
      </c>
      <c r="G12" s="61">
        <v>-3.8205599611531192E-3</v>
      </c>
      <c r="H12" s="62"/>
    </row>
    <row r="13" spans="1:8" ht="20.149999999999999" customHeight="1">
      <c r="A13" s="36" t="s">
        <v>17</v>
      </c>
      <c r="B13" s="63">
        <v>2433936074.2800002</v>
      </c>
      <c r="C13" s="63">
        <v>758353910.59265292</v>
      </c>
      <c r="D13" s="63">
        <v>1454471514.1079793</v>
      </c>
      <c r="E13" s="63">
        <v>64776035.653648101</v>
      </c>
      <c r="F13" s="63">
        <v>68562751.790208966</v>
      </c>
      <c r="G13" s="64">
        <v>87771862.135510907</v>
      </c>
    </row>
    <row r="14" spans="1:8" ht="20.149999999999999" customHeight="1" thickBot="1">
      <c r="A14" s="37" t="s">
        <v>18</v>
      </c>
      <c r="B14" s="27"/>
      <c r="C14" s="65">
        <v>-766079888.10775912</v>
      </c>
      <c r="D14" s="65">
        <v>-1444852149.5968976</v>
      </c>
      <c r="E14" s="65">
        <v>-67741008.532619566</v>
      </c>
      <c r="F14" s="65">
        <v>-62739704.242924482</v>
      </c>
      <c r="G14" s="66">
        <v>-92523323.799803242</v>
      </c>
    </row>
    <row r="15" spans="1:8" ht="20.149999999999999" customHeight="1" thickBot="1">
      <c r="A15" s="38" t="s">
        <v>19</v>
      </c>
      <c r="B15" s="67">
        <v>7.0846357859698519E-2</v>
      </c>
      <c r="C15" s="68">
        <v>-7.1516509713915391E-2</v>
      </c>
      <c r="D15" s="68">
        <v>-7.0410796081912141E-2</v>
      </c>
      <c r="E15" s="68">
        <v>-7.3849703793455901E-2</v>
      </c>
      <c r="F15" s="69">
        <v>-6.5221802450771096E-2</v>
      </c>
      <c r="G15" s="70">
        <v>-7.439624506261934E-2</v>
      </c>
    </row>
    <row r="16" spans="1:8" ht="20.149999999999999" customHeight="1" thickBot="1">
      <c r="A16" s="39" t="s">
        <v>20</v>
      </c>
      <c r="B16" s="71">
        <v>0.97794052322883562</v>
      </c>
      <c r="C16" s="72"/>
      <c r="D16" s="72"/>
      <c r="E16" s="73"/>
      <c r="F16" s="73"/>
      <c r="G16" s="74"/>
    </row>
  </sheetData>
  <mergeCells count="1">
    <mergeCell ref="F5:G5"/>
  </mergeCells>
  <pageMargins left="0.75" right="0.75" top="1" bottom="1" header="0.4921259845" footer="0.4921259845"/>
  <pageSetup paperSize="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CE9CE10648E0D43B7042F428C942F66" ma:contentTypeVersion="1" ma:contentTypeDescription="Luo uusi asiakirja." ma:contentTypeScope="" ma:versionID="6695aa91c21c0cff163aa8d5c11cdfd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564a9ede5997e0a0d2a7990cf42fd7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CED7C-885D-4890-9DC2-3E6FBD6C833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B5E62BA-9C2C-47E1-A95A-78B591E804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B1C1EB-5785-418D-9AE6-54EE7B2588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05B444B1-7D0C-48C7-B421-8C8B0C2E72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39</vt:i4>
      </vt:variant>
    </vt:vector>
  </HeadingPairs>
  <TitlesOfParts>
    <vt:vector size="39" baseType="lpstr">
      <vt:lpstr>2025 15.6. su</vt:lpstr>
      <vt:lpstr>2025 15.6 sv</vt:lpstr>
      <vt:lpstr>2024 su</vt:lpstr>
      <vt:lpstr>2024 sv</vt:lpstr>
      <vt:lpstr>2023 su</vt:lpstr>
      <vt:lpstr>2023 sv</vt:lpstr>
      <vt:lpstr>2022 su</vt:lpstr>
      <vt:lpstr>2022 sv</vt:lpstr>
      <vt:lpstr>2021 su</vt:lpstr>
      <vt:lpstr>2021 sv</vt:lpstr>
      <vt:lpstr>2020 su</vt:lpstr>
      <vt:lpstr>2020 sv</vt:lpstr>
      <vt:lpstr>2019 su</vt:lpstr>
      <vt:lpstr>2019 sv</vt:lpstr>
      <vt:lpstr>2018</vt:lpstr>
      <vt:lpstr>2018 SV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2004(vanha malli)</vt:lpstr>
      <vt:lpstr>2018 13.10.</vt:lpstr>
      <vt:lpstr>2018 SV 13.10.</vt:lpstr>
      <vt:lpstr>2018 29.9.</vt:lpstr>
      <vt:lpstr>2018 SV 29.9.</vt:lpstr>
      <vt:lpstr>2018 7.9.</vt:lpstr>
      <vt:lpstr>2018 SV 7.9.</vt:lpstr>
      <vt:lpstr>2018 19.8.</vt:lpstr>
      <vt:lpstr>2018 SV 19.8.</vt:lpstr>
    </vt:vector>
  </TitlesOfParts>
  <Manager/>
  <Company>Verohallinto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Jyrki.Einio@vero.fi</dc:creator>
  <cp:keywords/>
  <dc:description/>
  <cp:lastModifiedBy>Einiö Jyrki (Tuotehallinta/Helsinki)</cp:lastModifiedBy>
  <cp:revision/>
  <dcterms:created xsi:type="dcterms:W3CDTF">2005-09-30T10:40:44Z</dcterms:created>
  <dcterms:modified xsi:type="dcterms:W3CDTF">2026-06-15T09:28:26Z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Järjestelmätili</vt:lpwstr>
  </property>
  <property fmtid="{D5CDD505-2E9C-101B-9397-08002B2CF9AE}" pid="3" name="xd_Signature">
    <vt:lpwstr/>
  </property>
  <property fmtid="{D5CDD505-2E9C-101B-9397-08002B2CF9AE}" pid="4" name="Order">
    <vt:r8>12000</vt:r8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Järjestelmätili</vt:lpwstr>
  </property>
  <property fmtid="{D5CDD505-2E9C-101B-9397-08002B2CF9AE}" pid="8" name="display_urn">
    <vt:lpwstr>Järjestelmätili</vt:lpwstr>
  </property>
  <property fmtid="{D5CDD505-2E9C-101B-9397-08002B2CF9AE}" pid="9" name="ContentTypeId">
    <vt:lpwstr>0x010100BCE9CE10648E0D43B7042F428C942F66</vt:lpwstr>
  </property>
  <property fmtid="{D5CDD505-2E9C-101B-9397-08002B2CF9AE}" pid="10" name="MSIP_Label_f2f51444-ae10-438e-b4dd-2a36f2c39f36_Enabled">
    <vt:lpwstr>true</vt:lpwstr>
  </property>
  <property fmtid="{D5CDD505-2E9C-101B-9397-08002B2CF9AE}" pid="11" name="MSIP_Label_f2f51444-ae10-438e-b4dd-2a36f2c39f36_SetDate">
    <vt:lpwstr>2025-06-13T07:42:00Z</vt:lpwstr>
  </property>
  <property fmtid="{D5CDD505-2E9C-101B-9397-08002B2CF9AE}" pid="12" name="MSIP_Label_f2f51444-ae10-438e-b4dd-2a36f2c39f36_Method">
    <vt:lpwstr>Standard</vt:lpwstr>
  </property>
  <property fmtid="{D5CDD505-2E9C-101B-9397-08002B2CF9AE}" pid="13" name="MSIP_Label_f2f51444-ae10-438e-b4dd-2a36f2c39f36_Name">
    <vt:lpwstr>Sisäinen</vt:lpwstr>
  </property>
  <property fmtid="{D5CDD505-2E9C-101B-9397-08002B2CF9AE}" pid="14" name="MSIP_Label_f2f51444-ae10-438e-b4dd-2a36f2c39f36_SiteId">
    <vt:lpwstr>2fb08174-a150-479d-8d15-2174da71a11a</vt:lpwstr>
  </property>
  <property fmtid="{D5CDD505-2E9C-101B-9397-08002B2CF9AE}" pid="15" name="MSIP_Label_f2f51444-ae10-438e-b4dd-2a36f2c39f36_ActionId">
    <vt:lpwstr>c4173436-3809-4e5a-a075-2cf104d75e5d</vt:lpwstr>
  </property>
  <property fmtid="{D5CDD505-2E9C-101B-9397-08002B2CF9AE}" pid="16" name="MSIP_Label_f2f51444-ae10-438e-b4dd-2a36f2c39f36_ContentBits">
    <vt:lpwstr>0</vt:lpwstr>
  </property>
</Properties>
</file>